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2" activeTab="0"/>
  </bookViews>
  <sheets>
    <sheet name="Deepsky" sheetId="1" r:id="rId1"/>
    <sheet name="Statusdaten" sheetId="2" r:id="rId2"/>
    <sheet name="Sternzeit" sheetId="3" r:id="rId3"/>
  </sheets>
  <definedNames>
    <definedName name="_xlnm._FilterDatabase" localSheetId="0" hidden="1">'Deepsky'!$A$5:$E$115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L1" authorId="0">
      <text>
        <r>
          <rPr>
            <sz val="10"/>
            <rFont val="Arial"/>
            <family val="2"/>
          </rPr>
          <t>Längengrad vom Standort eingeben</t>
        </r>
      </text>
    </comment>
    <comment ref="E2" authorId="0">
      <text>
        <r>
          <rPr>
            <sz val="10"/>
            <rFont val="Arial"/>
            <family val="2"/>
          </rPr>
          <t>Stunde und Minute können auf „0“ bleiben</t>
        </r>
      </text>
    </comment>
    <comment ref="I2" authorId="0">
      <text>
        <r>
          <rPr>
            <sz val="10"/>
            <rFont val="Arial"/>
            <family val="2"/>
          </rPr>
          <t>Min/max Nachtlimit ist für die Hervorhebung für den Meridianflip zum eingestellten Datum</t>
        </r>
      </text>
    </comment>
  </commentList>
</comments>
</file>

<file path=xl/sharedStrings.xml><?xml version="1.0" encoding="utf-8"?>
<sst xmlns="http://schemas.openxmlformats.org/spreadsheetml/2006/main" count="938" uniqueCount="667">
  <si>
    <t>Tag</t>
  </si>
  <si>
    <t>Monat</t>
  </si>
  <si>
    <t>Jahr</t>
  </si>
  <si>
    <t>Stunde</t>
  </si>
  <si>
    <t>Minute</t>
  </si>
  <si>
    <t>Sternzeit (LMST) in h</t>
  </si>
  <si>
    <t>LMST Toleranz in h</t>
  </si>
  <si>
    <t>min Nachtlimit</t>
  </si>
  <si>
    <t>max Nachtlimit</t>
  </si>
  <si>
    <t>Längengrad in h m s</t>
  </si>
  <si>
    <t>Datum</t>
  </si>
  <si>
    <t>E</t>
  </si>
  <si>
    <t>Status</t>
  </si>
  <si>
    <t>Objekt</t>
  </si>
  <si>
    <t>Eigenname</t>
  </si>
  <si>
    <t>Typ</t>
  </si>
  <si>
    <t>Sternbild</t>
  </si>
  <si>
    <t>0h Meridianflip</t>
  </si>
  <si>
    <t>Meridianflip zum Datum</t>
  </si>
  <si>
    <t xml:space="preserve"> </t>
  </si>
  <si>
    <t>RA</t>
  </si>
  <si>
    <t>DEC</t>
  </si>
  <si>
    <t>RA dez.</t>
  </si>
  <si>
    <t>DEC dez.</t>
  </si>
  <si>
    <t>M1</t>
  </si>
  <si>
    <t>Krebsnebel</t>
  </si>
  <si>
    <t>SN</t>
  </si>
  <si>
    <t>Stier</t>
  </si>
  <si>
    <t>05h 34m 29s</t>
  </si>
  <si>
    <t>+22° 00′ 52″</t>
  </si>
  <si>
    <t>M2</t>
  </si>
  <si>
    <t>KuSh</t>
  </si>
  <si>
    <t>Wassermann</t>
  </si>
  <si>
    <t>21h 33m 27s</t>
  </si>
  <si>
    <t>−00° 49′ 24″</t>
  </si>
  <si>
    <t>M3</t>
  </si>
  <si>
    <t>Jagdhunde</t>
  </si>
  <si>
    <t>13h 42m 11,2s</t>
  </si>
  <si>
    <t>+28° 22′ 32″</t>
  </si>
  <si>
    <t>M4</t>
  </si>
  <si>
    <t>Skorpion</t>
  </si>
  <si>
    <t>16h 23m 35,4s</t>
  </si>
  <si>
    <t>−26° 31′ 32″</t>
  </si>
  <si>
    <t>M5</t>
  </si>
  <si>
    <t>Schlange</t>
  </si>
  <si>
    <t>15h 18m 33,7s</t>
  </si>
  <si>
    <t>+02° 04′ 58″</t>
  </si>
  <si>
    <t>M6</t>
  </si>
  <si>
    <t>Schmetter­lings­haufen</t>
  </si>
  <si>
    <t>OfSh</t>
  </si>
  <si>
    <t>17h 40m 18s</t>
  </si>
  <si>
    <t>−32° 12′ 00″</t>
  </si>
  <si>
    <t>M7</t>
  </si>
  <si>
    <t>Ptolemäus’ Sternhaufen</t>
  </si>
  <si>
    <t>17h 53m 54s</t>
  </si>
  <si>
    <t>−34° 48′ 00″</t>
  </si>
  <si>
    <t>M8</t>
  </si>
  <si>
    <t>Lagunennebel</t>
  </si>
  <si>
    <t>DiNb</t>
  </si>
  <si>
    <t>Schütze</t>
  </si>
  <si>
    <t>18h 03m 36s</t>
  </si>
  <si>
    <t>−24° 23′ 00″</t>
  </si>
  <si>
    <t>M9</t>
  </si>
  <si>
    <t>Schlangenträger</t>
  </si>
  <si>
    <t>17h 19m 11,8s</t>
  </si>
  <si>
    <t>−18° 30′ 59″</t>
  </si>
  <si>
    <t>M10</t>
  </si>
  <si>
    <t>16h 57m 09s</t>
  </si>
  <si>
    <t>−04° 05′ 58″</t>
  </si>
  <si>
    <t>M11</t>
  </si>
  <si>
    <t>Wildenten­haufen</t>
  </si>
  <si>
    <t>Schild</t>
  </si>
  <si>
    <t>18h 51m 05s</t>
  </si>
  <si>
    <t>−06° 16′ 12″</t>
  </si>
  <si>
    <t>M12</t>
  </si>
  <si>
    <t>16h 47m 14,5s</t>
  </si>
  <si>
    <t>−01° 56′ 52″</t>
  </si>
  <si>
    <t>M13</t>
  </si>
  <si>
    <t>Herkuleshaufen</t>
  </si>
  <si>
    <t>Herkules</t>
  </si>
  <si>
    <t>16h 41m 41,6s</t>
  </si>
  <si>
    <t>+36° 27′ 41″</t>
  </si>
  <si>
    <t>M14</t>
  </si>
  <si>
    <t>17h 37m 36,15s</t>
  </si>
  <si>
    <t>−3° 14′ 45,3″</t>
  </si>
  <si>
    <t>M15</t>
  </si>
  <si>
    <t>Pegasus</t>
  </si>
  <si>
    <t>21h 29m 58,3s</t>
  </si>
  <si>
    <t>+12° 10′ 01″</t>
  </si>
  <si>
    <t>M16</t>
  </si>
  <si>
    <t>Adlernebel</t>
  </si>
  <si>
    <t xml:space="preserve">Schlange </t>
  </si>
  <si>
    <t>18h 18m 54s</t>
  </si>
  <si>
    <t>−13° 50′ 24″</t>
  </si>
  <si>
    <t>M17</t>
  </si>
  <si>
    <t>Omeganebel</t>
  </si>
  <si>
    <t>18h 20m 26s</t>
  </si>
  <si>
    <t>−16° 10′  36″</t>
  </si>
  <si>
    <t>M18</t>
  </si>
  <si>
    <t>18h 20m 0s</t>
  </si>
  <si>
    <t>−17° 06′ 00″</t>
  </si>
  <si>
    <t>M19</t>
  </si>
  <si>
    <t>17h 02m 37,7s</t>
  </si>
  <si>
    <t>−26° 16′ 04,6″</t>
  </si>
  <si>
    <t>M20</t>
  </si>
  <si>
    <t>Trifidnebel</t>
  </si>
  <si>
    <t>18h 02m 42s</t>
  </si>
  <si>
    <t>−22° 58′ 18″</t>
  </si>
  <si>
    <t>M21</t>
  </si>
  <si>
    <t>18h 04m 13s</t>
  </si>
  <si>
    <t>−22° 29′ 24″</t>
  </si>
  <si>
    <t>M22</t>
  </si>
  <si>
    <t>18h 36m 24,21s</t>
  </si>
  <si>
    <t>−23° 54′ 12,2″</t>
  </si>
  <si>
    <t>M23</t>
  </si>
  <si>
    <t>17h 57m 0s</t>
  </si>
  <si>
    <t>−18° 59′ 00″</t>
  </si>
  <si>
    <t>M24</t>
  </si>
  <si>
    <t>Sagitarius Wolke</t>
  </si>
  <si>
    <t>18h 16m 48s</t>
  </si>
  <si>
    <t>−18° 33′ 00″</t>
  </si>
  <si>
    <t>M25</t>
  </si>
  <si>
    <t>18h 31m 47s</t>
  </si>
  <si>
    <t>−19° 07′ 00″</t>
  </si>
  <si>
    <t>M26</t>
  </si>
  <si>
    <t>18h 45m 18s</t>
  </si>
  <si>
    <t>−9° 23′ 00″</t>
  </si>
  <si>
    <t>M27</t>
  </si>
  <si>
    <t>Hantelnebel</t>
  </si>
  <si>
    <t>Fuchs</t>
  </si>
  <si>
    <t>19h 59m 36s</t>
  </si>
  <si>
    <t>+22° 43′ 16″</t>
  </si>
  <si>
    <t>M28</t>
  </si>
  <si>
    <t xml:space="preserve">Schütze </t>
  </si>
  <si>
    <t>18h 24m 32,9s</t>
  </si>
  <si>
    <t>−24° 52′ 11″</t>
  </si>
  <si>
    <t>M29</t>
  </si>
  <si>
    <t>Schwan</t>
  </si>
  <si>
    <t>20h 23m 56s</t>
  </si>
  <si>
    <t>+38° 31′ 24″</t>
  </si>
  <si>
    <t>M30</t>
  </si>
  <si>
    <t>Steinbock</t>
  </si>
  <si>
    <t>21h 40m 22,03s</t>
  </si>
  <si>
    <t>−23° 10′ 44,6″</t>
  </si>
  <si>
    <t>M31</t>
  </si>
  <si>
    <t>Glx</t>
  </si>
  <si>
    <t>Andromeda</t>
  </si>
  <si>
    <t>00h 42m 44,3s</t>
  </si>
  <si>
    <t>+41° 16′ 09″</t>
  </si>
  <si>
    <t>M32</t>
  </si>
  <si>
    <t>00h 42m 41,8s</t>
  </si>
  <si>
    <t>+40° 51′ 55″</t>
  </si>
  <si>
    <t>M33</t>
  </si>
  <si>
    <t>Dreieck</t>
  </si>
  <si>
    <t>01h 33m 50,9s</t>
  </si>
  <si>
    <t>+30° 39′ 37″</t>
  </si>
  <si>
    <t>M34</t>
  </si>
  <si>
    <t>Perseus</t>
  </si>
  <si>
    <t>02h 42m 07,4s</t>
  </si>
  <si>
    <t>+42° 44′ 46″</t>
  </si>
  <si>
    <t>M35</t>
  </si>
  <si>
    <t>Zwilling</t>
  </si>
  <si>
    <t>06h 09m 05s</t>
  </si>
  <si>
    <t>+24° 20′ 19″</t>
  </si>
  <si>
    <t>M36</t>
  </si>
  <si>
    <t>Fuhrmann</t>
  </si>
  <si>
    <t>05h 36m 17,7s</t>
  </si>
  <si>
    <t>+34° 08′ 27″</t>
  </si>
  <si>
    <t>M37</t>
  </si>
  <si>
    <t>05h 52m 18,3s</t>
  </si>
  <si>
    <t>+32° 33′ 11″</t>
  </si>
  <si>
    <t>M38</t>
  </si>
  <si>
    <t>05h 28m 42,5s</t>
  </si>
  <si>
    <t>+35° 51′ 18″</t>
  </si>
  <si>
    <t>M39</t>
  </si>
  <si>
    <t>21h 31m 48s</t>
  </si>
  <si>
    <t>+48° 27′ 00″</t>
  </si>
  <si>
    <t>M40</t>
  </si>
  <si>
    <t>Winnecke</t>
  </si>
  <si>
    <t>Ds</t>
  </si>
  <si>
    <t>Großer Bär</t>
  </si>
  <si>
    <t>12h 22m 12,53s</t>
  </si>
  <si>
    <t>+58° 04′ 58,6″</t>
  </si>
  <si>
    <t>M41</t>
  </si>
  <si>
    <t>Großer Hund</t>
  </si>
  <si>
    <t>06h 45m 59,9s</t>
  </si>
  <si>
    <t>−20° 45′ 15″</t>
  </si>
  <si>
    <t>M42</t>
  </si>
  <si>
    <t>Orionnebel</t>
  </si>
  <si>
    <t>Orion</t>
  </si>
  <si>
    <t>05h 35m 16,5s</t>
  </si>
  <si>
    <t>−05° 23′ 23″</t>
  </si>
  <si>
    <t>M43</t>
  </si>
  <si>
    <t>05h 35m 31,4s</t>
  </si>
  <si>
    <t>−05° 16′ 03″</t>
  </si>
  <si>
    <t>M44</t>
  </si>
  <si>
    <t>Krebs</t>
  </si>
  <si>
    <t>8h 40m 24s</t>
  </si>
  <si>
    <t>+19° 41′ 00″</t>
  </si>
  <si>
    <t>M45</t>
  </si>
  <si>
    <t>3h 47m 24s</t>
  </si>
  <si>
    <t>+24° 07′ 00″</t>
  </si>
  <si>
    <t>M46</t>
  </si>
  <si>
    <t>Achterdeck</t>
  </si>
  <si>
    <t>7h 41m 42s</t>
  </si>
  <si>
    <t>−14° 49′ 00″</t>
  </si>
  <si>
    <t>M47</t>
  </si>
  <si>
    <t>07h 36m 35,0s</t>
  </si>
  <si>
    <t>−14° 28′ 57″</t>
  </si>
  <si>
    <t>M48</t>
  </si>
  <si>
    <t>Hydra</t>
  </si>
  <si>
    <t>8h 13m 42s</t>
  </si>
  <si>
    <t>−5° 45′ 00″</t>
  </si>
  <si>
    <t>M49</t>
  </si>
  <si>
    <t>Jungfrau</t>
  </si>
  <si>
    <t>12h 29m 46,7s</t>
  </si>
  <si>
    <t>+08° 00′ 02″</t>
  </si>
  <si>
    <t>M50</t>
  </si>
  <si>
    <t>Einhorn</t>
  </si>
  <si>
    <t>07h 02m 42,0s</t>
  </si>
  <si>
    <t>−08° 21′ 51″</t>
  </si>
  <si>
    <t>M51</t>
  </si>
  <si>
    <t>13h 29m 52,7s</t>
  </si>
  <si>
    <t>+47° 11′ 43″</t>
  </si>
  <si>
    <t>M52</t>
  </si>
  <si>
    <t>Cassiopeia</t>
  </si>
  <si>
    <t>23h 24m 48s</t>
  </si>
  <si>
    <t>+61° 35′ 00″</t>
  </si>
  <si>
    <t>M53</t>
  </si>
  <si>
    <t>Haar der Berenike</t>
  </si>
  <si>
    <t>13h 12m 55,2s</t>
  </si>
  <si>
    <t>+18° 10′ 09″</t>
  </si>
  <si>
    <t>M54</t>
  </si>
  <si>
    <t>18h 55m 03,28s</t>
  </si>
  <si>
    <t>−30° 28′ 43″</t>
  </si>
  <si>
    <t>M55</t>
  </si>
  <si>
    <t>19h 40m 00s</t>
  </si>
  <si>
    <t>−30° 57′ 54″</t>
  </si>
  <si>
    <t>M56</t>
  </si>
  <si>
    <t>Leier</t>
  </si>
  <si>
    <t>19h 16m 35,5s</t>
  </si>
  <si>
    <t>+30° 11′ 04,2″</t>
  </si>
  <si>
    <t>M57</t>
  </si>
  <si>
    <t>PlNb</t>
  </si>
  <si>
    <t>18h 53m 35,079s</t>
  </si>
  <si>
    <t>+33° 01′ 45,03″</t>
  </si>
  <si>
    <t>M58</t>
  </si>
  <si>
    <t>12h 37m 43,5s</t>
  </si>
  <si>
    <t>+11° 49′ 05″</t>
  </si>
  <si>
    <t>M59</t>
  </si>
  <si>
    <t>12h 42m 02,2s</t>
  </si>
  <si>
    <t>+11° 38′ 49″</t>
  </si>
  <si>
    <t>M60</t>
  </si>
  <si>
    <t>12h 43m 40,0s</t>
  </si>
  <si>
    <t>+11° 33′ 10″</t>
  </si>
  <si>
    <t>M61</t>
  </si>
  <si>
    <t>12h 21m 54,9s</t>
  </si>
  <si>
    <t>+04° 28′ 25″</t>
  </si>
  <si>
    <t>M62</t>
  </si>
  <si>
    <t>17h 1m 12,6s</t>
  </si>
  <si>
    <t>−30° 06′ 45″</t>
  </si>
  <si>
    <t>M63</t>
  </si>
  <si>
    <t>13h 15m 49,3s</t>
  </si>
  <si>
    <t>+42° 01′ 45″</t>
  </si>
  <si>
    <t>M64</t>
  </si>
  <si>
    <t>12h 56m 43,6s</t>
  </si>
  <si>
    <t>+21° 40′ 59″</t>
  </si>
  <si>
    <t>M65</t>
  </si>
  <si>
    <t>Löwe</t>
  </si>
  <si>
    <t>11h 18m 55,9s</t>
  </si>
  <si>
    <t>+13° 05′ 33″</t>
  </si>
  <si>
    <t>M66</t>
  </si>
  <si>
    <t>11h 20m 14,9s</t>
  </si>
  <si>
    <t>+12° 59′ 30″</t>
  </si>
  <si>
    <t>M67</t>
  </si>
  <si>
    <t>08h 51m 18s</t>
  </si>
  <si>
    <t>+11° 48′ 00″</t>
  </si>
  <si>
    <t>M68</t>
  </si>
  <si>
    <t>Wasserschlange</t>
  </si>
  <si>
    <t>12h 39m 28,0s</t>
  </si>
  <si>
    <t>−26° 44′ 35″</t>
  </si>
  <si>
    <t>M69</t>
  </si>
  <si>
    <t>18h 31m 23,23s</t>
  </si>
  <si>
    <t>−32° 20′ 52,7″</t>
  </si>
  <si>
    <t>M70</t>
  </si>
  <si>
    <t>18h 43m 12,64s</t>
  </si>
  <si>
    <t>−32° 17′ 30,8″</t>
  </si>
  <si>
    <t>M71</t>
  </si>
  <si>
    <t>Pfeil</t>
  </si>
  <si>
    <t>19h 53m 46,11s</t>
  </si>
  <si>
    <t>+18° 46′ 42,3″</t>
  </si>
  <si>
    <t>M72</t>
  </si>
  <si>
    <t>20h 53m 27,9s</t>
  </si>
  <si>
    <t>−12° 32′ 13″</t>
  </si>
  <si>
    <t>M73</t>
  </si>
  <si>
    <t>20h 59m 0s</t>
  </si>
  <si>
    <t>−12° 38′ 00″</t>
  </si>
  <si>
    <t>M74</t>
  </si>
  <si>
    <t>Fische</t>
  </si>
  <si>
    <t>01h 36m 41,7s</t>
  </si>
  <si>
    <t>+15° 47′ 01″</t>
  </si>
  <si>
    <t>M75</t>
  </si>
  <si>
    <t>20h 06m 04,8s</t>
  </si>
  <si>
    <t>−21° 55′ 20,1″</t>
  </si>
  <si>
    <t>M76</t>
  </si>
  <si>
    <t>Kleiner Hantelnebel</t>
  </si>
  <si>
    <t>01h 42m 19,7s</t>
  </si>
  <si>
    <t>+51° 34′ 32″</t>
  </si>
  <si>
    <t>M77</t>
  </si>
  <si>
    <t>Walfisch</t>
  </si>
  <si>
    <t>02h 42m 40,7s</t>
  </si>
  <si>
    <t>-00° 00′ 48″</t>
  </si>
  <si>
    <t>M78</t>
  </si>
  <si>
    <t>05h 46m 46,8s</t>
  </si>
  <si>
    <t>+0° 04′ 45″</t>
  </si>
  <si>
    <t>M79</t>
  </si>
  <si>
    <t>Hase</t>
  </si>
  <si>
    <t>05h 24m 10,6s</t>
  </si>
  <si>
    <t>−24° 31′ 27″</t>
  </si>
  <si>
    <t>M80</t>
  </si>
  <si>
    <t>16h 17m 02,5s</t>
  </si>
  <si>
    <t>−22° 58′ 30″</t>
  </si>
  <si>
    <t>M81</t>
  </si>
  <si>
    <t>Bode-Nebel</t>
  </si>
  <si>
    <t>09h 55m 33,2s</t>
  </si>
  <si>
    <t>+69° 03′ 55″</t>
  </si>
  <si>
    <t>M82</t>
  </si>
  <si>
    <t>Zigarren-Galaxie</t>
  </si>
  <si>
    <t>09h 55m 52,7s</t>
  </si>
  <si>
    <t>+69° 40′ 46″</t>
  </si>
  <si>
    <t>M83</t>
  </si>
  <si>
    <t>südl. Feuerrad-Galaxie</t>
  </si>
  <si>
    <t>13h 37m 00,9s</t>
  </si>
  <si>
    <t>−29° 51′ 56″</t>
  </si>
  <si>
    <t>M84</t>
  </si>
  <si>
    <t>12h 25m 03,7s</t>
  </si>
  <si>
    <t>+12° 53′ 13″</t>
  </si>
  <si>
    <t>M85</t>
  </si>
  <si>
    <t>12h 25m 24,1s</t>
  </si>
  <si>
    <t>+18° 11′ 29″</t>
  </si>
  <si>
    <t>M86</t>
  </si>
  <si>
    <t>12h 26m 11,7s</t>
  </si>
  <si>
    <t>+12° 56′ 46″</t>
  </si>
  <si>
    <t>M87</t>
  </si>
  <si>
    <t>Galaxie mit Jet</t>
  </si>
  <si>
    <t>12h 30m 49,4s</t>
  </si>
  <si>
    <t>+12° 23′ 28″</t>
  </si>
  <si>
    <t>M88</t>
  </si>
  <si>
    <t>12h 31m 59,1s</t>
  </si>
  <si>
    <t>+12° 25′ 13″</t>
  </si>
  <si>
    <t>M89</t>
  </si>
  <si>
    <t>12h 35m 39,8s</t>
  </si>
  <si>
    <t>+12° 33′ 23″</t>
  </si>
  <si>
    <t>M90</t>
  </si>
  <si>
    <t>12h 36m 49,8s</t>
  </si>
  <si>
    <t>+13° 09′ 47″</t>
  </si>
  <si>
    <t>M91</t>
  </si>
  <si>
    <t>12h 35m 26,4s</t>
  </si>
  <si>
    <t>+14° 29′ 47″</t>
  </si>
  <si>
    <t>M92</t>
  </si>
  <si>
    <t>17h 17m 07,3s</t>
  </si>
  <si>
    <t>+43° 08′ 11″</t>
  </si>
  <si>
    <t>M93</t>
  </si>
  <si>
    <t>07h 44m 30s</t>
  </si>
  <si>
    <t>-23° 51′ 24″</t>
  </si>
  <si>
    <t>M94</t>
  </si>
  <si>
    <t>12h 50m 53,0s</t>
  </si>
  <si>
    <t>+41° 07′ 14″</t>
  </si>
  <si>
    <t>M95</t>
  </si>
  <si>
    <t>10h 43m 57,7s</t>
  </si>
  <si>
    <t>+11° 42′ 14″</t>
  </si>
  <si>
    <t>M96</t>
  </si>
  <si>
    <t>10h 46m 45,7s</t>
  </si>
  <si>
    <t>+11° 49′ 12″</t>
  </si>
  <si>
    <t>M97</t>
  </si>
  <si>
    <t>Eulennebel</t>
  </si>
  <si>
    <t>11h 14m 47,7s</t>
  </si>
  <si>
    <t>+55° 01′ 09″</t>
  </si>
  <si>
    <t>M98</t>
  </si>
  <si>
    <t>12h 13m 48,3s</t>
  </si>
  <si>
    <t>+14° 54′ 01″</t>
  </si>
  <si>
    <t>M99</t>
  </si>
  <si>
    <t>12h 18m 49,6s</t>
  </si>
  <si>
    <t>+14° 24′ 59″</t>
  </si>
  <si>
    <t>M100</t>
  </si>
  <si>
    <t>12h 22m 54,8s</t>
  </si>
  <si>
    <t>+15° 49′ 19″</t>
  </si>
  <si>
    <t>M101</t>
  </si>
  <si>
    <t>Feuerradgalaxie</t>
  </si>
  <si>
    <t>14h 03m 12,5s</t>
  </si>
  <si>
    <t>+54° 20′ 56″</t>
  </si>
  <si>
    <t>M102</t>
  </si>
  <si>
    <t>Spindel Galaxie</t>
  </si>
  <si>
    <t>Drache</t>
  </si>
  <si>
    <t>15h 6m 29,5s</t>
  </si>
  <si>
    <t>+55° 45′ 48″</t>
  </si>
  <si>
    <t>M103</t>
  </si>
  <si>
    <t>01h 33m 21,8s</t>
  </si>
  <si>
    <t>+60° 39′ 29″</t>
  </si>
  <si>
    <t>M104</t>
  </si>
  <si>
    <t>Sombrero Galaxie</t>
  </si>
  <si>
    <t>12h 39m 59,4s</t>
  </si>
  <si>
    <t>−11° 37′ 23″</t>
  </si>
  <si>
    <t>M105</t>
  </si>
  <si>
    <t>10h 47m 49,6s</t>
  </si>
  <si>
    <t>+12° 34′ 54″</t>
  </si>
  <si>
    <t>M106</t>
  </si>
  <si>
    <t>12h 18m 57,5s</t>
  </si>
  <si>
    <t>+47° 18′ 14″</t>
  </si>
  <si>
    <t>M107</t>
  </si>
  <si>
    <t>16h 32m 31,9s</t>
  </si>
  <si>
    <t>−13° 03′ 13″</t>
  </si>
  <si>
    <t>M108</t>
  </si>
  <si>
    <t>11h 11m 31,0s</t>
  </si>
  <si>
    <t>+55° 40′ 27″</t>
  </si>
  <si>
    <t>M109</t>
  </si>
  <si>
    <t>11h 57m 36,0s</t>
  </si>
  <si>
    <t>+53° 22′ 28″</t>
  </si>
  <si>
    <t>M110</t>
  </si>
  <si>
    <t>00h 40m 22,1s</t>
  </si>
  <si>
    <t>+41° 41′ 07″</t>
  </si>
  <si>
    <t>NGC 225</t>
  </si>
  <si>
    <t>Segelbothaufen</t>
  </si>
  <si>
    <t>0h 44m 36s</t>
  </si>
  <si>
    <t>+61° 45′ 59″</t>
  </si>
  <si>
    <t>NGC 246</t>
  </si>
  <si>
    <t>Totenkopfnebel</t>
  </si>
  <si>
    <t>0h 48m 11s</t>
  </si>
  <si>
    <t>-11° 44′ 50″</t>
  </si>
  <si>
    <t>NGC 281</t>
  </si>
  <si>
    <t>Pacmen</t>
  </si>
  <si>
    <t>ENb</t>
  </si>
  <si>
    <t>0h 52m 53,80s</t>
  </si>
  <si>
    <t>+56° 37′ 30″</t>
  </si>
  <si>
    <t>NGC 457</t>
  </si>
  <si>
    <t>Eulenhaufen</t>
  </si>
  <si>
    <t>1h 19m 30s</t>
  </si>
  <si>
    <t>+58° 17′ 00″</t>
  </si>
  <si>
    <t>NGC 654</t>
  </si>
  <si>
    <t>1h 45m 26,6s</t>
  </si>
  <si>
    <t>+61° 59′ 04″</t>
  </si>
  <si>
    <t>NGC 772</t>
  </si>
  <si>
    <t>Widder</t>
  </si>
  <si>
    <t>1h 59m 19,5s</t>
  </si>
  <si>
    <t>19° 0′ 27″</t>
  </si>
  <si>
    <t>NGC 884</t>
  </si>
  <si>
    <t>h+chi</t>
  </si>
  <si>
    <t>2h 23m 56s</t>
  </si>
  <si>
    <t>57° 14′ 20″</t>
  </si>
  <si>
    <t>NGC 891</t>
  </si>
  <si>
    <t>Spiralgalaxie</t>
  </si>
  <si>
    <t>2h 22m 36s</t>
  </si>
  <si>
    <t>42° 20′ 59″</t>
  </si>
  <si>
    <t>NGC 1333</t>
  </si>
  <si>
    <t>RefNeb</t>
  </si>
  <si>
    <t>03h 29m 09,5s</t>
  </si>
  <si>
    <t>+31° 22′ 02″</t>
  </si>
  <si>
    <t>NGC 1491</t>
  </si>
  <si>
    <t>04h 03m 13,5s</t>
  </si>
  <si>
    <t>+51° 18′ 58″</t>
  </si>
  <si>
    <t>NGC 1499</t>
  </si>
  <si>
    <t>Kalifornia Nebel</t>
  </si>
  <si>
    <t>GNb</t>
  </si>
  <si>
    <t>4h 03m 12s</t>
  </si>
  <si>
    <t>+36° 21′</t>
  </si>
  <si>
    <t>NGC 1501</t>
  </si>
  <si>
    <t>Giraffe</t>
  </si>
  <si>
    <t>04h 06m 59,3s</t>
  </si>
  <si>
    <t>+60° 55′ 14″</t>
  </si>
  <si>
    <t>NGC 1579</t>
  </si>
  <si>
    <t>Trifid des Nordens</t>
  </si>
  <si>
    <t>4h 30m 14,20s</t>
  </si>
  <si>
    <t>+35° 16′ 47″</t>
  </si>
  <si>
    <t>NGC 2175</t>
  </si>
  <si>
    <t>Affenkopfnebel</t>
  </si>
  <si>
    <t>06h 09m 23,6s</t>
  </si>
  <si>
    <t>+20° 39′ 34″</t>
  </si>
  <si>
    <t>NGC 2244</t>
  </si>
  <si>
    <t>Rosettenebel</t>
  </si>
  <si>
    <t>06h 30m 42s</t>
  </si>
  <si>
    <t>+5° 01′ 00″</t>
  </si>
  <si>
    <t>NGC 2261</t>
  </si>
  <si>
    <t>Hubble's Variable Nebula</t>
  </si>
  <si>
    <t>06h 39m 09,5s</t>
  </si>
  <si>
    <t>+08° 44′ 40″</t>
  </si>
  <si>
    <t>NGC 2264</t>
  </si>
  <si>
    <t>Weihnachtsbaum</t>
  </si>
  <si>
    <t>6h 40m 58s</t>
  </si>
  <si>
    <t>+9° 53′ 44″</t>
  </si>
  <si>
    <t>NGC 2655</t>
  </si>
  <si>
    <t>08h 55m 37,7s</t>
  </si>
  <si>
    <t>+78° 13′ 23″</t>
  </si>
  <si>
    <t>NGC 3521</t>
  </si>
  <si>
    <t>11h 05m 46s</t>
  </si>
  <si>
    <t>+0° 02′ 09″</t>
  </si>
  <si>
    <t>NGC 3718</t>
  </si>
  <si>
    <t>11h 32m 34,8s</t>
  </si>
  <si>
    <t>+53° 04′ 05″</t>
  </si>
  <si>
    <t>NGC 4565</t>
  </si>
  <si>
    <t>Spindelgalaxie</t>
  </si>
  <si>
    <t>12h 36m 20s</t>
  </si>
  <si>
    <t>+25° 59′ 16″</t>
  </si>
  <si>
    <t>NGC 4567</t>
  </si>
  <si>
    <t>Schmetterlings-Glx</t>
  </si>
  <si>
    <t>12h 36m 33,5s</t>
  </si>
  <si>
    <t xml:space="preserve">+11° 15′ </t>
  </si>
  <si>
    <t>NGC 5907</t>
  </si>
  <si>
    <t>15h 15m 53s</t>
  </si>
  <si>
    <t>+56° 19′ 49″</t>
  </si>
  <si>
    <t>NGC 6543</t>
  </si>
  <si>
    <t>Katzenaugennebel</t>
  </si>
  <si>
    <t>17h 58m 33,4s</t>
  </si>
  <si>
    <t>+66° 37′ 59″</t>
  </si>
  <si>
    <t>NGC 6572</t>
  </si>
  <si>
    <t>Emerald Eye Nebula</t>
  </si>
  <si>
    <t>18h 12m 6s</t>
  </si>
  <si>
    <t>-2° 30′ 07″</t>
  </si>
  <si>
    <t>NGC 6633</t>
  </si>
  <si>
    <t>Schlängenträger</t>
  </si>
  <si>
    <t>18h 27m 15s</t>
  </si>
  <si>
    <t>+6° 30′ 30″</t>
  </si>
  <si>
    <t>NGC 6823</t>
  </si>
  <si>
    <t>19h 43m 10s</t>
  </si>
  <si>
    <t>+23° 18′ 00″</t>
  </si>
  <si>
    <t>NGC 6826</t>
  </si>
  <si>
    <t>Blikender Nebel</t>
  </si>
  <si>
    <t>19h 44m 48,1s</t>
  </si>
  <si>
    <t>+50° 31′ 30″</t>
  </si>
  <si>
    <t>NGC 6946</t>
  </si>
  <si>
    <t>20h 34m 52,3s</t>
  </si>
  <si>
    <t>+60° 09′ 14″</t>
  </si>
  <si>
    <t>NGC 7000</t>
  </si>
  <si>
    <t>Nordamerika Nebel</t>
  </si>
  <si>
    <t>21h 01m 47s</t>
  </si>
  <si>
    <t>+44° 11′ 59″</t>
  </si>
  <si>
    <t>NGC 7009</t>
  </si>
  <si>
    <t>Saturnnebel</t>
  </si>
  <si>
    <t>21h 4m 12s</t>
  </si>
  <si>
    <t>-11° 22′ 00″</t>
  </si>
  <si>
    <t>NGC 7635</t>
  </si>
  <si>
    <t>Blasennebel</t>
  </si>
  <si>
    <t>23h 20m 45,6s</t>
  </si>
  <si>
    <t>+61° 12′ 44″</t>
  </si>
  <si>
    <t>NGC 7023</t>
  </si>
  <si>
    <t>Irisnebel</t>
  </si>
  <si>
    <t>Kepheus</t>
  </si>
  <si>
    <t>21h 01m 35,6s</t>
  </si>
  <si>
    <t>+68° 10′ 10″</t>
  </si>
  <si>
    <t>NGC 7129</t>
  </si>
  <si>
    <t>21h 42m 59,0s</t>
  </si>
  <si>
    <t>+66° 06′ 47″</t>
  </si>
  <si>
    <t>NGC 7331</t>
  </si>
  <si>
    <t>22h 37m 04,0s</t>
  </si>
  <si>
    <t>+34° 24′ 56″</t>
  </si>
  <si>
    <t>NGC 7380</t>
  </si>
  <si>
    <t>Wizard Nebula</t>
  </si>
  <si>
    <t>22h 47m 21,0s</t>
  </si>
  <si>
    <t>+58° 07′ 57″</t>
  </si>
  <si>
    <t>NGC 7822</t>
  </si>
  <si>
    <t>00h 03m 42,0s</t>
  </si>
  <si>
    <t>+67° 13′ 00″</t>
  </si>
  <si>
    <t>IC 342</t>
  </si>
  <si>
    <t>03h 48m 54,0s</t>
  </si>
  <si>
    <t>+68° 09′ 45″</t>
  </si>
  <si>
    <t>IC 348</t>
  </si>
  <si>
    <t>03h 45m 53,7s</t>
  </si>
  <si>
    <t>+32° 13′ 46″</t>
  </si>
  <si>
    <t>IC 405</t>
  </si>
  <si>
    <t>Flaming Star</t>
  </si>
  <si>
    <t>05h 17m 49,2s</t>
  </si>
  <si>
    <t>+34° 22′ 14″</t>
  </si>
  <si>
    <t>IC 410</t>
  </si>
  <si>
    <t>Qualquappen</t>
  </si>
  <si>
    <t>05h 24m 00,6s</t>
  </si>
  <si>
    <t>+33° 26′ 04″</t>
  </si>
  <si>
    <t>IC 434</t>
  </si>
  <si>
    <t>Pferdekopfnebel</t>
  </si>
  <si>
    <t>EmNeb</t>
  </si>
  <si>
    <t>05h 41m 00,9s</t>
  </si>
  <si>
    <t>-02° 27′ 14″</t>
  </si>
  <si>
    <t>IC 443</t>
  </si>
  <si>
    <t>Jellyfish</t>
  </si>
  <si>
    <t>Zwillinge</t>
  </si>
  <si>
    <t>6h 16m 36s</t>
  </si>
  <si>
    <t>+22° 31′ 00″</t>
  </si>
  <si>
    <t>IC 1396</t>
  </si>
  <si>
    <t>Elefantenrüssel</t>
  </si>
  <si>
    <t>21h 36m 41s</t>
  </si>
  <si>
    <t>+57° 30′ 08″</t>
  </si>
  <si>
    <t>IC 1795</t>
  </si>
  <si>
    <t>Fischkopfnebel</t>
  </si>
  <si>
    <t>02h 26m 31,9s</t>
  </si>
  <si>
    <t>+62° 02′ 30″</t>
  </si>
  <si>
    <t>IC 1805</t>
  </si>
  <si>
    <t>Herznebel</t>
  </si>
  <si>
    <t>02h 25m 27,8s</t>
  </si>
  <si>
    <t>+62° 01′ 10″</t>
  </si>
  <si>
    <t>IC 1848</t>
  </si>
  <si>
    <t>Seelennebel</t>
  </si>
  <si>
    <t>02h 51m 10,6s</t>
  </si>
  <si>
    <t>+60° 24′ 09″</t>
  </si>
  <si>
    <t>IC 2169</t>
  </si>
  <si>
    <t>06h 32m 11s</t>
  </si>
  <si>
    <t>+09° 54′ 00″</t>
  </si>
  <si>
    <t>IC 5076</t>
  </si>
  <si>
    <t xml:space="preserve">Pelikannebel </t>
  </si>
  <si>
    <t>20h 51m 00,7s</t>
  </si>
  <si>
    <t>+44° 24′ 05″</t>
  </si>
  <si>
    <t>IC 5146</t>
  </si>
  <si>
    <t>Kokon-Nebel</t>
  </si>
  <si>
    <t>21h 53m 30s</t>
  </si>
  <si>
    <t>+47° 16′ 00″</t>
  </si>
  <si>
    <t>Sh2-88</t>
  </si>
  <si>
    <t>19h 46m 45s</t>
  </si>
  <si>
    <t>+25° 12′ 56″</t>
  </si>
  <si>
    <t>Sh2-101</t>
  </si>
  <si>
    <t>Tulpennebel</t>
  </si>
  <si>
    <t>20h 00m 29,37s</t>
  </si>
  <si>
    <t>+35° 19′ 14″</t>
  </si>
  <si>
    <t>Sh2-155</t>
  </si>
  <si>
    <t>Höhlennebel</t>
  </si>
  <si>
    <t>22h 57m 36s</t>
  </si>
  <si>
    <t>+62° 44′ 02″</t>
  </si>
  <si>
    <t>Sh2-157</t>
  </si>
  <si>
    <t>Hummerschere</t>
  </si>
  <si>
    <t>23h 16m 04s</t>
  </si>
  <si>
    <t>+60° 01′ 25″</t>
  </si>
  <si>
    <t>Sh2-188</t>
  </si>
  <si>
    <t>01h 31m 57,8s</t>
  </si>
  <si>
    <t>+58° 29′ 14″</t>
  </si>
  <si>
    <t>Sh2-224</t>
  </si>
  <si>
    <t>05h 28m 22s</t>
  </si>
  <si>
    <t>+42° 58′ 52″</t>
  </si>
  <si>
    <t>VdB133</t>
  </si>
  <si>
    <t>20h 31m 00s</t>
  </si>
  <si>
    <t>+36° 57′ 00″</t>
  </si>
  <si>
    <t>VdB141</t>
  </si>
  <si>
    <t>Geisternebel</t>
  </si>
  <si>
    <t>21h 16m 27s</t>
  </si>
  <si>
    <t>+68° 15′ 31″</t>
  </si>
  <si>
    <t>VdB152</t>
  </si>
  <si>
    <t>22h 13m 25s</t>
  </si>
  <si>
    <t>+70° 15′ 05″</t>
  </si>
  <si>
    <t>PK 104-29.1</t>
  </si>
  <si>
    <t>Jones 1</t>
  </si>
  <si>
    <t>23h 35m 53,33s</t>
  </si>
  <si>
    <t>+30° 28′ 06,4″</t>
  </si>
  <si>
    <t>Orientation</t>
  </si>
  <si>
    <t>erledigt</t>
  </si>
  <si>
    <t>nochmal</t>
  </si>
  <si>
    <t>W</t>
  </si>
  <si>
    <t>nicht erreichbar</t>
  </si>
  <si>
    <t>Rohdaten</t>
  </si>
  <si>
    <t>Längengrad</t>
  </si>
  <si>
    <t>Zonengrad</t>
  </si>
  <si>
    <t xml:space="preserve">Jul. Datum </t>
  </si>
  <si>
    <t xml:space="preserve">Jul. Jahrh. </t>
  </si>
  <si>
    <t>Tageslänge</t>
  </si>
  <si>
    <t>s</t>
  </si>
  <si>
    <t>Sterntag</t>
  </si>
  <si>
    <t>GMST Tag</t>
  </si>
  <si>
    <t>GMST</t>
  </si>
  <si>
    <t>LMST Tag</t>
  </si>
  <si>
    <t>=((24-($D$12-D16)) * ($B$7/$B$6)) + (($H$2 - $G$2)/15 * ($B$7/$B$6))</t>
  </si>
  <si>
    <t>LMST</t>
  </si>
  <si>
    <t>=(((24-(Sternzeit.$D$12-M4)) * (Sternzeit.$B$7/Sternzeit.$B$6)) + ((Sternzeit.$H$2 - Sternzeit.$G$2)/15 * (Sternzeit.$B$7/Sternzeit.$B$6)))/24</t>
  </si>
  <si>
    <t>Diff Zonengrad und Längengrad in h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</si>
</sst>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"/>
    <numFmt numFmtId="166" formatCode="DD/MM/YY"/>
    <numFmt numFmtId="167" formatCode="DD/MM"/>
    <numFmt numFmtId="168" formatCode="HH:MM"/>
  </numFmts>
  <fonts count="5">
    <font>
      <sz val="10"/>
      <name val="Arial"/>
      <family val="2"/>
    </font>
    <font>
      <sz val="10"/>
      <name val="Mangal"/>
      <family val="2"/>
    </font>
    <font>
      <sz val="10"/>
      <color indexed="9"/>
      <name val="Mangal"/>
      <family val="2"/>
    </font>
    <font>
      <b/>
      <sz val="1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2" fillId="6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4" fontId="3" fillId="4" borderId="0" xfId="0" applyFont="1" applyFill="1" applyAlignment="1">
      <alignment/>
    </xf>
    <xf numFmtId="166" fontId="3" fillId="4" borderId="0" xfId="0" applyNumberFormat="1" applyFont="1" applyFill="1" applyAlignment="1">
      <alignment/>
    </xf>
    <xf numFmtId="164" fontId="0" fillId="4" borderId="0" xfId="0" applyFont="1" applyFill="1" applyAlignment="1">
      <alignment/>
    </xf>
    <xf numFmtId="164" fontId="0" fillId="3" borderId="0" xfId="0" applyNumberFormat="1" applyFill="1" applyAlignment="1">
      <alignment/>
    </xf>
    <xf numFmtId="164" fontId="0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2" borderId="0" xfId="0" applyFont="1" applyFill="1" applyAlignment="1">
      <alignment/>
    </xf>
    <xf numFmtId="164" fontId="0" fillId="2" borderId="0" xfId="0" applyFont="1" applyFill="1" applyAlignment="1">
      <alignment wrapText="1"/>
    </xf>
    <xf numFmtId="164" fontId="3" fillId="0" borderId="0" xfId="0" applyFont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Font="1" applyAlignment="1">
      <alignment horizontal="center" wrapText="1"/>
    </xf>
    <xf numFmtId="168" fontId="0" fillId="0" borderId="0" xfId="0" applyNumberFormat="1" applyFont="1" applyAlignment="1">
      <alignment/>
    </xf>
    <xf numFmtId="165" fontId="0" fillId="0" borderId="0" xfId="0" applyNumberFormat="1" applyFont="1" applyAlignment="1">
      <alignment wrapText="1"/>
    </xf>
    <xf numFmtId="164" fontId="0" fillId="2" borderId="0" xfId="20" applyFont="1" applyAlignment="1">
      <alignment/>
    </xf>
    <xf numFmtId="164" fontId="0" fillId="5" borderId="0" xfId="0" applyFont="1" applyFill="1" applyAlignment="1">
      <alignment/>
    </xf>
    <xf numFmtId="166" fontId="0" fillId="0" borderId="0" xfId="0" applyNumberFormat="1" applyAlignment="1">
      <alignment/>
    </xf>
    <xf numFmtId="164" fontId="3" fillId="0" borderId="0" xfId="0" applyFont="1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tatus_erledigt" xfId="20"/>
    <cellStyle name="status_nochmal" xfId="21"/>
    <cellStyle name="status_nichterr" xfId="22"/>
    <cellStyle name="status_leer" xfId="23"/>
    <cellStyle name="status_night" xfId="24"/>
  </cellStyles>
  <dxfs count="4">
    <dxf>
      <fill>
        <patternFill patternType="solid">
          <fgColor rgb="FFE6E6E6"/>
          <bgColor rgb="FFD9EAD3"/>
        </patternFill>
      </fill>
      <border/>
    </dxf>
    <dxf>
      <fill>
        <patternFill patternType="solid">
          <fgColor rgb="FFE6E6E6"/>
          <bgColor rgb="FFFFF2CC"/>
        </patternFill>
      </fill>
      <border/>
    </dxf>
    <dxf>
      <fill>
        <patternFill patternType="solid">
          <fgColor rgb="FFD9EAD3"/>
          <bgColor rgb="FFE6E6E6"/>
        </patternFill>
      </fill>
      <border/>
    </dxf>
    <dxf>
      <font>
        <b val="0"/>
        <color rgb="FFFFFFFF"/>
      </font>
      <fill>
        <patternFill patternType="solid">
          <fgColor rgb="FF666699"/>
          <bgColor rgb="FF45818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D9EEB"/>
      <rgbColor rgb="00993366"/>
      <rgbColor rgb="00FFF2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45818E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77"/>
  <sheetViews>
    <sheetView tabSelected="1" workbookViewId="0" topLeftCell="A1">
      <selection activeCell="A6" sqref="A6"/>
    </sheetView>
  </sheetViews>
  <sheetFormatPr defaultColWidth="12.57421875" defaultRowHeight="12.75"/>
  <cols>
    <col min="1" max="1" width="18.57421875" style="1" customWidth="1"/>
    <col min="2" max="2" width="15.00390625" style="1" customWidth="1"/>
    <col min="3" max="3" width="21.421875" style="1" customWidth="1"/>
    <col min="4" max="4" width="15.00390625" style="1" customWidth="1"/>
    <col min="5" max="5" width="18.7109375" style="1" customWidth="1"/>
    <col min="6" max="6" width="11.00390625" style="1" customWidth="1"/>
    <col min="7" max="7" width="13.421875" style="1" customWidth="1"/>
    <col min="8" max="8" width="15.00390625" style="1" customWidth="1"/>
    <col min="9" max="9" width="6.00390625" style="1" customWidth="1"/>
    <col min="10" max="11" width="15.00390625" style="1" customWidth="1"/>
    <col min="12" max="12" width="9.8515625" style="1" customWidth="1"/>
    <col min="13" max="14" width="11.57421875" style="2" customWidth="1"/>
    <col min="15" max="15" width="26.00390625" style="1" customWidth="1"/>
    <col min="16" max="16384" width="11.57421875" style="1" customWidth="1"/>
  </cols>
  <sheetData>
    <row r="1" spans="1:15" ht="18.75" customHeight="1">
      <c r="A1" s="3"/>
      <c r="B1" s="4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L1" s="3" t="s">
        <v>9</v>
      </c>
      <c r="M1" s="3"/>
      <c r="N1" s="3"/>
      <c r="O1" s="5"/>
    </row>
    <row r="2" spans="1:15" ht="18.75" customHeight="1">
      <c r="A2" s="3" t="s">
        <v>10</v>
      </c>
      <c r="B2" s="6">
        <v>1</v>
      </c>
      <c r="C2" s="7">
        <v>1</v>
      </c>
      <c r="D2" s="7">
        <v>2022</v>
      </c>
      <c r="E2" s="8">
        <v>0</v>
      </c>
      <c r="F2" s="7">
        <v>0</v>
      </c>
      <c r="G2" s="5">
        <f>IF(Sternzeit!B12&gt;=24,Sternzeit!B12-24,Sternzeit!B12)</f>
        <v>6.780169929635382</v>
      </c>
      <c r="H2" s="9">
        <v>0.25</v>
      </c>
      <c r="I2" s="9">
        <v>19</v>
      </c>
      <c r="J2" s="9">
        <v>5</v>
      </c>
      <c r="L2" s="10">
        <v>13</v>
      </c>
      <c r="M2" s="10">
        <v>34</v>
      </c>
      <c r="N2" s="10">
        <v>21</v>
      </c>
      <c r="O2" s="9" t="s">
        <v>11</v>
      </c>
    </row>
    <row r="3" spans="1:5" ht="18.75" customHeight="1">
      <c r="A3" s="11"/>
      <c r="B3" s="12"/>
      <c r="D3"/>
      <c r="E3"/>
    </row>
    <row r="4" ht="18.75" customHeight="1"/>
    <row r="5" spans="1:14" ht="18.75" customHeight="1">
      <c r="A5" s="11" t="s">
        <v>12</v>
      </c>
      <c r="B5" s="11" t="s">
        <v>13</v>
      </c>
      <c r="C5" s="11" t="s">
        <v>14</v>
      </c>
      <c r="D5" s="11" t="s">
        <v>15</v>
      </c>
      <c r="E5" s="11" t="s">
        <v>16</v>
      </c>
      <c r="F5" s="11"/>
      <c r="G5" s="11" t="s">
        <v>17</v>
      </c>
      <c r="H5" s="11" t="s">
        <v>18</v>
      </c>
      <c r="I5" s="11" t="s">
        <v>19</v>
      </c>
      <c r="J5" s="11" t="s">
        <v>20</v>
      </c>
      <c r="K5" s="11" t="s">
        <v>21</v>
      </c>
      <c r="L5" s="11"/>
      <c r="M5" s="13" t="s">
        <v>22</v>
      </c>
      <c r="N5" s="13" t="s">
        <v>23</v>
      </c>
    </row>
    <row r="6" spans="1:21" ht="18.75" customHeight="1">
      <c r="A6" s="1" t="s">
        <v>19</v>
      </c>
      <c r="B6" s="14" t="s">
        <v>24</v>
      </c>
      <c r="C6" s="14" t="s">
        <v>25</v>
      </c>
      <c r="D6" s="14" t="s">
        <v>26</v>
      </c>
      <c r="E6" s="14" t="s">
        <v>27</v>
      </c>
      <c r="G6" s="15">
        <v>43815</v>
      </c>
      <c r="H6" s="16">
        <f>(((24-(Sternzeit!$D$12-M6))*(Sternzeit!$B$7/Sternzeit!$B$6))+((Sternzeit!$H$2-Sternzeit!$G$2)/15*(Sternzeit!$B$7/Sternzeit!$B$6)))/24</f>
        <v>0.9563495337438496</v>
      </c>
      <c r="J6" s="14" t="s">
        <v>28</v>
      </c>
      <c r="K6" s="14" t="s">
        <v>29</v>
      </c>
      <c r="L6" s="14"/>
      <c r="M6" s="17">
        <f>VALUE(SUBSTITUTE(P6,"h",""))+VALUE(SUBSTITUTE(Q6,"m",""))/60+VALUE(SUBSTITUTE(R6,"s",""))/3600</f>
        <v>5.574722222222222</v>
      </c>
      <c r="N6" s="17">
        <f>(VALUE(SUBSTITUTE(SUBSTITUTE(S6,"−",""),"°",""))+VALUE(SUBSTITUTE(T6,"′",""))/60+VALUE(SUBSTITUTE(U6,"″",""))/3600)*IF(LEFT(K6,1)="−",-1,1)</f>
        <v>22.014444444444443</v>
      </c>
      <c r="O6"/>
      <c r="P6" s="1" t="str">
        <f>MID(J6,1,SEARCH(" ",J6)-1)</f>
        <v>05h</v>
      </c>
      <c r="Q6" s="1" t="str">
        <f>MID(J6,SEARCH(" ",J6)+1,SEARCH(" ",J6,SEARCH(" ",J6)+1)-(SEARCH(" ",J6)+1))</f>
        <v>34m</v>
      </c>
      <c r="R6" s="1" t="str">
        <f>MID(J6,SEARCH(" ",J6,SEARCH(" ",J6)+1)+1,LEN(J6))</f>
        <v>29s</v>
      </c>
      <c r="S6" s="1" t="str">
        <f>MID(K6,1,SEARCH(" ",K6)-1)</f>
        <v>+22°</v>
      </c>
      <c r="T6" s="1" t="str">
        <f>MID(K6,SEARCH(" ",K6)+1,SEARCH(" ",K6,SEARCH(" ",K6)+1)-(SEARCH(" ",K6)+1))</f>
        <v>00′</v>
      </c>
      <c r="U6" s="1" t="str">
        <f>MID(K6,SEARCH(" ",K6,SEARCH(" ",K6)+1)+1,LEN(K6))</f>
        <v>52″</v>
      </c>
    </row>
    <row r="7" spans="1:21" ht="18.75" customHeight="1">
      <c r="A7" s="1" t="s">
        <v>19</v>
      </c>
      <c r="B7" s="14" t="s">
        <v>30</v>
      </c>
      <c r="D7" s="14" t="s">
        <v>31</v>
      </c>
      <c r="E7" s="14" t="s">
        <v>32</v>
      </c>
      <c r="G7" s="15">
        <v>43708</v>
      </c>
      <c r="H7" s="16">
        <f>(((24-(Sternzeit!$D$12-M7))*(Sternzeit!$B$7/Sternzeit!$B$6))+((Sternzeit!$H$2-Sternzeit!$G$2)/15*(Sternzeit!$B$7/Sternzeit!$B$6)))/24</f>
        <v>1.6241219123789357</v>
      </c>
      <c r="J7" s="14" t="s">
        <v>33</v>
      </c>
      <c r="K7" s="14" t="s">
        <v>34</v>
      </c>
      <c r="L7" s="14"/>
      <c r="M7" s="17">
        <f>VALUE(SUBSTITUTE(P7,"h",""))+VALUE(SUBSTITUTE(Q7,"m",""))/60+VALUE(SUBSTITUTE(R7,"s",""))/3600</f>
        <v>21.5575</v>
      </c>
      <c r="N7" s="17">
        <f>(VALUE(SUBSTITUTE(SUBSTITUTE(S7,"−",""),"°",""))+VALUE(SUBSTITUTE(T7,"′",""))/60+VALUE(SUBSTITUTE(U7,"″",""))/3600)*IF(LEFT(K7,1)="−",-1,1)</f>
        <v>-0.8233333333333334</v>
      </c>
      <c r="O7"/>
      <c r="P7" s="1" t="str">
        <f>MID(J7,1,SEARCH(" ",J7)-1)</f>
        <v>21h</v>
      </c>
      <c r="Q7" s="1" t="str">
        <f>MID(J7,SEARCH(" ",J7)+1,SEARCH(" ",J7,SEARCH(" ",J7)+1)-(SEARCH(" ",J7)+1))</f>
        <v>33m</v>
      </c>
      <c r="R7" s="1" t="str">
        <f>MID(J7,SEARCH(" ",J7,SEARCH(" ",J7)+1)+1,LEN(J7))</f>
        <v>27s</v>
      </c>
      <c r="S7" s="1" t="str">
        <f>MID(K7,1,SEARCH(" ",K7)-1)</f>
        <v>−00°</v>
      </c>
      <c r="T7" s="1" t="str">
        <f>MID(K7,SEARCH(" ",K7)+1,SEARCH(" ",K7,SEARCH(" ",K7)+1)-(SEARCH(" ",K7)+1))</f>
        <v>49′</v>
      </c>
      <c r="U7" s="1" t="str">
        <f>MID(K7,SEARCH(" ",K7,SEARCH(" ",K7)+1)+1,LEN(K7))</f>
        <v>24″</v>
      </c>
    </row>
    <row r="8" spans="1:21" ht="18.75" customHeight="1">
      <c r="A8" s="1" t="s">
        <v>19</v>
      </c>
      <c r="B8" s="14" t="s">
        <v>35</v>
      </c>
      <c r="D8" s="14" t="s">
        <v>31</v>
      </c>
      <c r="E8" s="14" t="s">
        <v>36</v>
      </c>
      <c r="G8" s="15">
        <v>43588</v>
      </c>
      <c r="H8" s="16">
        <f>(((24-(Sternzeit!$D$12-M8))*(Sternzeit!$B$7/Sternzeit!$B$6))+((Sternzeit!$H$2-Sternzeit!$G$2)/15*(Sternzeit!$B$7/Sternzeit!$B$6)))/24</f>
        <v>1.2959596852627695</v>
      </c>
      <c r="J8" s="14" t="s">
        <v>37</v>
      </c>
      <c r="K8" s="14" t="s">
        <v>38</v>
      </c>
      <c r="L8" s="14"/>
      <c r="M8" s="17">
        <f>VALUE(SUBSTITUTE(P8,"h",""))+VALUE(SUBSTITUTE(Q8,"m",""))/60+VALUE(SUBSTITUTE(R8,"s",""))/3600</f>
        <v>13.703111111111111</v>
      </c>
      <c r="N8" s="17">
        <f>(VALUE(SUBSTITUTE(SUBSTITUTE(S8,"−",""),"°",""))+VALUE(SUBSTITUTE(T8,"′",""))/60+VALUE(SUBSTITUTE(U8,"″",""))/3600)*IF(LEFT(K8,1)="−",-1,1)</f>
        <v>28.375555555555557</v>
      </c>
      <c r="O8"/>
      <c r="P8" s="1" t="str">
        <f>MID(J8,1,SEARCH(" ",J8)-1)</f>
        <v>13h</v>
      </c>
      <c r="Q8" s="1" t="str">
        <f>MID(J8,SEARCH(" ",J8)+1,SEARCH(" ",J8,SEARCH(" ",J8)+1)-(SEARCH(" ",J8)+1))</f>
        <v>42m</v>
      </c>
      <c r="R8" s="1" t="str">
        <f>MID(J8,SEARCH(" ",J8,SEARCH(" ",J8)+1)+1,LEN(J8))</f>
        <v>11,2s</v>
      </c>
      <c r="S8" s="1" t="str">
        <f>MID(K8,1,SEARCH(" ",K8)-1)</f>
        <v>+28°</v>
      </c>
      <c r="T8" s="1" t="str">
        <f>MID(K8,SEARCH(" ",K8)+1,SEARCH(" ",K8,SEARCH(" ",K8)+1)-(SEARCH(" ",K8)+1))</f>
        <v>22′</v>
      </c>
      <c r="U8" s="1" t="str">
        <f>MID(K8,SEARCH(" ",K8,SEARCH(" ",K8)+1)+1,LEN(K8))</f>
        <v>32″</v>
      </c>
    </row>
    <row r="9" spans="1:21" ht="18.75" customHeight="1">
      <c r="A9" s="1" t="s">
        <v>19</v>
      </c>
      <c r="B9" s="14" t="s">
        <v>39</v>
      </c>
      <c r="D9" s="14" t="s">
        <v>31</v>
      </c>
      <c r="E9" s="14" t="s">
        <v>40</v>
      </c>
      <c r="G9" s="15">
        <v>43629</v>
      </c>
      <c r="H9" s="16">
        <f>(((24-(Sternzeit!$D$12-M9))*(Sternzeit!$B$7/Sternzeit!$B$6))+((Sternzeit!$H$2-Sternzeit!$G$2)/15*(Sternzeit!$B$7/Sternzeit!$B$6)))/24</f>
        <v>1.4083522131430903</v>
      </c>
      <c r="J9" s="14" t="s">
        <v>41</v>
      </c>
      <c r="K9" s="14" t="s">
        <v>42</v>
      </c>
      <c r="L9" s="14"/>
      <c r="M9" s="17">
        <f>VALUE(SUBSTITUTE(P9,"h",""))+VALUE(SUBSTITUTE(Q9,"m",""))/60+VALUE(SUBSTITUTE(R9,"s",""))/3600</f>
        <v>16.393166666666666</v>
      </c>
      <c r="N9" s="17">
        <f>(VALUE(SUBSTITUTE(SUBSTITUTE(S9,"−",""),"°",""))+VALUE(SUBSTITUTE(T9,"′",""))/60+VALUE(SUBSTITUTE(U9,"″",""))/3600)*IF(LEFT(K9,1)="−",-1,1)</f>
        <v>-26.525555555555556</v>
      </c>
      <c r="O9"/>
      <c r="P9" s="1" t="str">
        <f>MID(J9,1,SEARCH(" ",J9)-1)</f>
        <v>16h</v>
      </c>
      <c r="Q9" s="1" t="str">
        <f>MID(J9,SEARCH(" ",J9)+1,SEARCH(" ",J9,SEARCH(" ",J9)+1)-(SEARCH(" ",J9)+1))</f>
        <v>23m</v>
      </c>
      <c r="R9" s="1" t="str">
        <f>MID(J9,SEARCH(" ",J9,SEARCH(" ",J9)+1)+1,LEN(J9))</f>
        <v>35,4s</v>
      </c>
      <c r="S9" s="1" t="str">
        <f>MID(K9,1,SEARCH(" ",K9)-1)</f>
        <v>−26°</v>
      </c>
      <c r="T9" s="1" t="str">
        <f>MID(K9,SEARCH(" ",K9)+1,SEARCH(" ",K9,SEARCH(" ",K9)+1)-(SEARCH(" ",K9)+1))</f>
        <v>31′</v>
      </c>
      <c r="U9" s="1" t="str">
        <f>MID(K9,SEARCH(" ",K9,SEARCH(" ",K9)+1)+1,LEN(K9))</f>
        <v>32″</v>
      </c>
    </row>
    <row r="10" spans="2:21" ht="18.75" customHeight="1">
      <c r="B10" s="14" t="s">
        <v>43</v>
      </c>
      <c r="D10" s="14" t="s">
        <v>31</v>
      </c>
      <c r="E10" s="14" t="s">
        <v>44</v>
      </c>
      <c r="G10" s="15">
        <v>43613</v>
      </c>
      <c r="H10" s="16">
        <f>(((24-(Sternzeit!$D$12-M10))*(Sternzeit!$B$7/Sternzeit!$B$6))+((Sternzeit!$H$2-Sternzeit!$G$2)/15*(Sternzeit!$B$7/Sternzeit!$B$6)))/24</f>
        <v>1.3630700085179643</v>
      </c>
      <c r="J10" s="14" t="s">
        <v>45</v>
      </c>
      <c r="K10" s="14" t="s">
        <v>46</v>
      </c>
      <c r="L10" s="14"/>
      <c r="M10" s="17">
        <f>VALUE(SUBSTITUTE(P10,"h",""))+VALUE(SUBSTITUTE(Q10,"m",""))/60+VALUE(SUBSTITUTE(R10,"s",""))/3600</f>
        <v>15.309361111111112</v>
      </c>
      <c r="N10" s="17">
        <f>(VALUE(SUBSTITUTE(SUBSTITUTE(S10,"−",""),"°",""))+VALUE(SUBSTITUTE(T10,"′",""))/60+VALUE(SUBSTITUTE(U10,"″",""))/3600)*IF(LEFT(K10,1)="−",-1,1)</f>
        <v>2.082777777777778</v>
      </c>
      <c r="O10"/>
      <c r="P10" s="1" t="str">
        <f>MID(J10,1,SEARCH(" ",J10)-1)</f>
        <v>15h</v>
      </c>
      <c r="Q10" s="1" t="str">
        <f>MID(J10,SEARCH(" ",J10)+1,SEARCH(" ",J10,SEARCH(" ",J10)+1)-(SEARCH(" ",J10)+1))</f>
        <v>18m</v>
      </c>
      <c r="R10" s="1" t="str">
        <f>MID(J10,SEARCH(" ",J10,SEARCH(" ",J10)+1)+1,LEN(J10))</f>
        <v>33,7s</v>
      </c>
      <c r="S10" s="1" t="str">
        <f>MID(K10,1,SEARCH(" ",K10)-1)</f>
        <v>+02°</v>
      </c>
      <c r="T10" s="1" t="str">
        <f>MID(K10,SEARCH(" ",K10)+1,SEARCH(" ",K10,SEARCH(" ",K10)+1)-(SEARCH(" ",K10)+1))</f>
        <v>04′</v>
      </c>
      <c r="U10" s="1" t="str">
        <f>MID(K10,SEARCH(" ",K10,SEARCH(" ",K10)+1)+1,LEN(K10))</f>
        <v>58″</v>
      </c>
    </row>
    <row r="11" spans="2:21" ht="18.75" customHeight="1">
      <c r="B11" s="14" t="s">
        <v>47</v>
      </c>
      <c r="C11" s="14" t="s">
        <v>48</v>
      </c>
      <c r="D11" s="14" t="s">
        <v>49</v>
      </c>
      <c r="E11" s="14" t="s">
        <v>40</v>
      </c>
      <c r="G11" s="15">
        <v>43655</v>
      </c>
      <c r="H11" s="16">
        <f>(((24-(Sternzeit!$D$12-M11))*(Sternzeit!$B$7/Sternzeit!$B$6))+((Sternzeit!$H$2-Sternzeit!$G$2)/15*(Sternzeit!$B$7/Sternzeit!$B$6)))/24</f>
        <v>1.4617688968982758</v>
      </c>
      <c r="J11" s="14" t="s">
        <v>50</v>
      </c>
      <c r="K11" s="14" t="s">
        <v>51</v>
      </c>
      <c r="L11" s="14"/>
      <c r="M11" s="17">
        <f>VALUE(SUBSTITUTE(P11,"h",""))+VALUE(SUBSTITUTE(Q11,"m",""))/60+VALUE(SUBSTITUTE(R11,"s",""))/3600</f>
        <v>17.671666666666667</v>
      </c>
      <c r="N11" s="17">
        <f>(VALUE(SUBSTITUTE(SUBSTITUTE(S11,"−",""),"°",""))+VALUE(SUBSTITUTE(T11,"′",""))/60+VALUE(SUBSTITUTE(U11,"″",""))/3600)*IF(LEFT(K11,1)="−",-1,1)</f>
        <v>-32.2</v>
      </c>
      <c r="O11"/>
      <c r="P11" s="1" t="str">
        <f>MID(J11,1,SEARCH(" ",J11)-1)</f>
        <v>17h</v>
      </c>
      <c r="Q11" s="1" t="str">
        <f>MID(J11,SEARCH(" ",J11)+1,SEARCH(" ",J11,SEARCH(" ",J11)+1)-(SEARCH(" ",J11)+1))</f>
        <v>40m</v>
      </c>
      <c r="R11" s="1" t="str">
        <f>MID(J11,SEARCH(" ",J11,SEARCH(" ",J11)+1)+1,LEN(J11))</f>
        <v>18s</v>
      </c>
      <c r="S11" s="1" t="str">
        <f>MID(K11,1,SEARCH(" ",K11)-1)</f>
        <v>−32°</v>
      </c>
      <c r="T11" s="1" t="str">
        <f>MID(K11,SEARCH(" ",K11)+1,SEARCH(" ",K11,SEARCH(" ",K11)+1)-(SEARCH(" ",K11)+1))</f>
        <v>12′</v>
      </c>
      <c r="U11" s="1" t="str">
        <f>MID(K11,SEARCH(" ",K11,SEARCH(" ",K11)+1)+1,LEN(K11))</f>
        <v>00″</v>
      </c>
    </row>
    <row r="12" spans="2:21" ht="18.75" customHeight="1">
      <c r="B12" s="14" t="s">
        <v>52</v>
      </c>
      <c r="C12" s="14" t="s">
        <v>53</v>
      </c>
      <c r="D12" s="14" t="s">
        <v>49</v>
      </c>
      <c r="E12" s="14" t="s">
        <v>40</v>
      </c>
      <c r="G12" s="15">
        <v>43659</v>
      </c>
      <c r="H12" s="16">
        <f>(((24-(Sternzeit!$D$12-M12))*(Sternzeit!$B$7/Sternzeit!$B$6))+((Sternzeit!$H$2-Sternzeit!$G$2)/15*(Sternzeit!$B$7/Sternzeit!$B$6)))/24</f>
        <v>1.4712391993239111</v>
      </c>
      <c r="J12" s="14" t="s">
        <v>54</v>
      </c>
      <c r="K12" s="14" t="s">
        <v>55</v>
      </c>
      <c r="L12" s="14"/>
      <c r="M12" s="17">
        <f>VALUE(SUBSTITUTE(P12,"h",""))+VALUE(SUBSTITUTE(Q12,"m",""))/60+VALUE(SUBSTITUTE(R12,"s",""))/3600</f>
        <v>17.898333333333333</v>
      </c>
      <c r="N12" s="17">
        <f>(VALUE(SUBSTITUTE(SUBSTITUTE(S12,"−",""),"°",""))+VALUE(SUBSTITUTE(T12,"′",""))/60+VALUE(SUBSTITUTE(U12,"″",""))/3600)*IF(LEFT(K12,1)="−",-1,1)</f>
        <v>-34.8</v>
      </c>
      <c r="O12"/>
      <c r="P12" s="1" t="str">
        <f>MID(J12,1,SEARCH(" ",J12)-1)</f>
        <v>17h</v>
      </c>
      <c r="Q12" s="1" t="str">
        <f>MID(J12,SEARCH(" ",J12)+1,SEARCH(" ",J12,SEARCH(" ",J12)+1)-(SEARCH(" ",J12)+1))</f>
        <v>53m</v>
      </c>
      <c r="R12" s="1" t="str">
        <f>MID(J12,SEARCH(" ",J12,SEARCH(" ",J12)+1)+1,LEN(J12))</f>
        <v>54s</v>
      </c>
      <c r="S12" s="1" t="str">
        <f>MID(K12,1,SEARCH(" ",K12)-1)</f>
        <v>−34°</v>
      </c>
      <c r="T12" s="1" t="str">
        <f>MID(K12,SEARCH(" ",K12)+1,SEARCH(" ",K12,SEARCH(" ",K12)+1)-(SEARCH(" ",K12)+1))</f>
        <v>48′</v>
      </c>
      <c r="U12" s="1" t="str">
        <f>MID(K12,SEARCH(" ",K12,SEARCH(" ",K12)+1)+1,LEN(K12))</f>
        <v>00″</v>
      </c>
    </row>
    <row r="13" spans="2:21" ht="18.75" customHeight="1">
      <c r="B13" s="14" t="s">
        <v>56</v>
      </c>
      <c r="C13" s="14" t="s">
        <v>57</v>
      </c>
      <c r="D13" s="14" t="s">
        <v>58</v>
      </c>
      <c r="E13" s="14" t="s">
        <v>59</v>
      </c>
      <c r="G13" s="15">
        <v>43661</v>
      </c>
      <c r="H13" s="16">
        <f>(((24-(Sternzeit!$D$12-M13))*(Sternzeit!$B$7/Sternzeit!$B$6))+((Sternzeit!$H$2-Sternzeit!$G$2)/15*(Sternzeit!$B$7/Sternzeit!$B$6)))/24</f>
        <v>1.4779937532598428</v>
      </c>
      <c r="J13" s="14" t="s">
        <v>60</v>
      </c>
      <c r="K13" s="14" t="s">
        <v>61</v>
      </c>
      <c r="L13" s="14"/>
      <c r="M13" s="17">
        <f>VALUE(SUBSTITUTE(P13,"h",""))+VALUE(SUBSTITUTE(Q13,"m",""))/60+VALUE(SUBSTITUTE(R13,"s",""))/3600</f>
        <v>18.060000000000002</v>
      </c>
      <c r="N13" s="17">
        <f>(VALUE(SUBSTITUTE(SUBSTITUTE(S13,"−",""),"°",""))+VALUE(SUBSTITUTE(T13,"′",""))/60+VALUE(SUBSTITUTE(U13,"″",""))/3600)*IF(LEFT(K13,1)="−",-1,1)</f>
        <v>-24.383333333333333</v>
      </c>
      <c r="O13"/>
      <c r="P13" s="1" t="str">
        <f>MID(J13,1,SEARCH(" ",J13)-1)</f>
        <v>18h</v>
      </c>
      <c r="Q13" s="1" t="str">
        <f>MID(J13,SEARCH(" ",J13)+1,SEARCH(" ",J13,SEARCH(" ",J13)+1)-(SEARCH(" ",J13)+1))</f>
        <v>03m</v>
      </c>
      <c r="R13" s="1" t="str">
        <f>MID(J13,SEARCH(" ",J13,SEARCH(" ",J13)+1)+1,LEN(J13))</f>
        <v>36s</v>
      </c>
      <c r="S13" s="1" t="str">
        <f>MID(K13,1,SEARCH(" ",K13)-1)</f>
        <v>−24°</v>
      </c>
      <c r="T13" s="1" t="str">
        <f>MID(K13,SEARCH(" ",K13)+1,SEARCH(" ",K13,SEARCH(" ",K13)+1)-(SEARCH(" ",K13)+1))</f>
        <v>23′</v>
      </c>
      <c r="U13" s="1" t="str">
        <f>MID(K13,SEARCH(" ",K13,SEARCH(" ",K13)+1)+1,LEN(K13))</f>
        <v>00″</v>
      </c>
    </row>
    <row r="14" spans="2:21" ht="18.75" customHeight="1">
      <c r="B14" s="14" t="s">
        <v>62</v>
      </c>
      <c r="D14" s="14" t="s">
        <v>31</v>
      </c>
      <c r="E14" s="14" t="s">
        <v>63</v>
      </c>
      <c r="G14" s="15">
        <v>43650</v>
      </c>
      <c r="H14" s="16">
        <f>(((24-(Sternzeit!$D$12-M14))*(Sternzeit!$B$7/Sternzeit!$B$6))+((Sternzeit!$H$2-Sternzeit!$G$2)/15*(Sternzeit!$B$7/Sternzeit!$B$6)))/24</f>
        <v>1.4470736800706534</v>
      </c>
      <c r="J14" s="14" t="s">
        <v>64</v>
      </c>
      <c r="K14" s="14" t="s">
        <v>65</v>
      </c>
      <c r="L14" s="14"/>
      <c r="M14" s="17">
        <f>VALUE(SUBSTITUTE(P14,"h",""))+VALUE(SUBSTITUTE(Q14,"m",""))/60+VALUE(SUBSTITUTE(R14,"s",""))/3600</f>
        <v>17.319944444444445</v>
      </c>
      <c r="N14" s="17">
        <f>(VALUE(SUBSTITUTE(SUBSTITUTE(S14,"−",""),"°",""))+VALUE(SUBSTITUTE(T14,"′",""))/60+VALUE(SUBSTITUTE(U14,"″",""))/3600)*IF(LEFT(K14,1)="−",-1,1)</f>
        <v>-18.51638888888889</v>
      </c>
      <c r="O14"/>
      <c r="P14" s="1" t="str">
        <f>MID(J14,1,SEARCH(" ",J14)-1)</f>
        <v>17h</v>
      </c>
      <c r="Q14" s="1" t="str">
        <f>MID(J14,SEARCH(" ",J14)+1,SEARCH(" ",J14,SEARCH(" ",J14)+1)-(SEARCH(" ",J14)+1))</f>
        <v>19m</v>
      </c>
      <c r="R14" s="1" t="str">
        <f>MID(J14,SEARCH(" ",J14,SEARCH(" ",J14)+1)+1,LEN(J14))</f>
        <v>11,8s</v>
      </c>
      <c r="S14" s="1" t="str">
        <f>MID(K14,1,SEARCH(" ",K14)-1)</f>
        <v>−18°</v>
      </c>
      <c r="T14" s="1" t="str">
        <f>MID(K14,SEARCH(" ",K14)+1,SEARCH(" ",K14,SEARCH(" ",K14)+1)-(SEARCH(" ",K14)+1))</f>
        <v>30′</v>
      </c>
      <c r="U14" s="1" t="str">
        <f>MID(K14,SEARCH(" ",K14,SEARCH(" ",K14)+1)+1,LEN(K14))</f>
        <v>59″</v>
      </c>
    </row>
    <row r="15" spans="2:21" ht="18.75" customHeight="1">
      <c r="B15" s="14" t="s">
        <v>66</v>
      </c>
      <c r="D15" s="14" t="s">
        <v>31</v>
      </c>
      <c r="E15" s="14" t="s">
        <v>63</v>
      </c>
      <c r="G15" s="15">
        <v>43644</v>
      </c>
      <c r="H15" s="16">
        <f>(((24-(Sternzeit!$D$12-M15))*(Sternzeit!$B$7/Sternzeit!$B$6))+((Sternzeit!$H$2-Sternzeit!$G$2)/15*(Sternzeit!$B$7/Sternzeit!$B$6)))/24</f>
        <v>1.4317215770698801</v>
      </c>
      <c r="J15" s="14" t="s">
        <v>67</v>
      </c>
      <c r="K15" s="14" t="s">
        <v>68</v>
      </c>
      <c r="L15" s="14"/>
      <c r="M15" s="17">
        <f>VALUE(SUBSTITUTE(P15,"h",""))+VALUE(SUBSTITUTE(Q15,"m",""))/60+VALUE(SUBSTITUTE(R15,"s",""))/3600</f>
        <v>16.9525</v>
      </c>
      <c r="N15" s="17">
        <f>(VALUE(SUBSTITUTE(SUBSTITUTE(S15,"−",""),"°",""))+VALUE(SUBSTITUTE(T15,"′",""))/60+VALUE(SUBSTITUTE(U15,"″",""))/3600)*IF(LEFT(K15,1)="−",-1,1)</f>
        <v>-4.099444444444444</v>
      </c>
      <c r="O15"/>
      <c r="P15" s="1" t="str">
        <f>MID(J15,1,SEARCH(" ",J15)-1)</f>
        <v>16h</v>
      </c>
      <c r="Q15" s="1" t="str">
        <f>MID(J15,SEARCH(" ",J15)+1,SEARCH(" ",J15,SEARCH(" ",J15)+1)-(SEARCH(" ",J15)+1))</f>
        <v>57m</v>
      </c>
      <c r="R15" s="1" t="str">
        <f>MID(J15,SEARCH(" ",J15,SEARCH(" ",J15)+1)+1,LEN(J15))</f>
        <v>09s</v>
      </c>
      <c r="S15" s="1" t="str">
        <f>MID(K15,1,SEARCH(" ",K15)-1)</f>
        <v>−04°</v>
      </c>
      <c r="T15" s="1" t="str">
        <f>MID(K15,SEARCH(" ",K15)+1,SEARCH(" ",K15,SEARCH(" ",K15)+1)-(SEARCH(" ",K15)+1))</f>
        <v>05′</v>
      </c>
      <c r="U15" s="1" t="str">
        <f>MID(K15,SEARCH(" ",K15,SEARCH(" ",K15)+1)+1,LEN(K15))</f>
        <v>58″</v>
      </c>
    </row>
    <row r="16" spans="2:21" ht="18.75" customHeight="1">
      <c r="B16" s="14" t="s">
        <v>69</v>
      </c>
      <c r="C16" s="14" t="s">
        <v>70</v>
      </c>
      <c r="D16" s="14" t="s">
        <v>49</v>
      </c>
      <c r="E16" s="14" t="s">
        <v>71</v>
      </c>
      <c r="G16" s="15">
        <v>43673</v>
      </c>
      <c r="H16" s="16">
        <f>(((24-(Sternzeit!$D$12-M16))*(Sternzeit!$B$7/Sternzeit!$B$6))+((Sternzeit!$H$2-Sternzeit!$G$2)/15*(Sternzeit!$B$7/Sternzeit!$B$6)))/24</f>
        <v>1.5110585714101326</v>
      </c>
      <c r="J16" s="14" t="s">
        <v>72</v>
      </c>
      <c r="K16" s="14" t="s">
        <v>73</v>
      </c>
      <c r="L16" s="14"/>
      <c r="M16" s="17">
        <f>VALUE(SUBSTITUTE(P16,"h",""))+VALUE(SUBSTITUTE(Q16,"m",""))/60+VALUE(SUBSTITUTE(R16,"s",""))/3600</f>
        <v>18.85138888888889</v>
      </c>
      <c r="N16" s="17">
        <f>(VALUE(SUBSTITUTE(SUBSTITUTE(S16,"−",""),"°",""))+VALUE(SUBSTITUTE(T16,"′",""))/60+VALUE(SUBSTITUTE(U16,"″",""))/3600)*IF(LEFT(K16,1)="−",-1,1)</f>
        <v>-6.27</v>
      </c>
      <c r="O16"/>
      <c r="P16" s="1" t="str">
        <f>MID(J16,1,SEARCH(" ",J16)-1)</f>
        <v>18h</v>
      </c>
      <c r="Q16" s="1" t="str">
        <f>MID(J16,SEARCH(" ",J16)+1,SEARCH(" ",J16,SEARCH(" ",J16)+1)-(SEARCH(" ",J16)+1))</f>
        <v>51m</v>
      </c>
      <c r="R16" s="1" t="str">
        <f>MID(J16,SEARCH(" ",J16,SEARCH(" ",J16)+1)+1,LEN(J16))</f>
        <v>05s</v>
      </c>
      <c r="S16" s="1" t="str">
        <f>MID(K16,1,SEARCH(" ",K16)-1)</f>
        <v>−06°</v>
      </c>
      <c r="T16" s="1" t="str">
        <f>MID(K16,SEARCH(" ",K16)+1,SEARCH(" ",K16,SEARCH(" ",K16)+1)-(SEARCH(" ",K16)+1))</f>
        <v>16′</v>
      </c>
      <c r="U16" s="1" t="str">
        <f>MID(K16,SEARCH(" ",K16,SEARCH(" ",K16)+1)+1,LEN(K16))</f>
        <v>12″</v>
      </c>
    </row>
    <row r="17" spans="2:21" ht="18.75" customHeight="1">
      <c r="B17" s="14" t="s">
        <v>74</v>
      </c>
      <c r="D17" s="14" t="s">
        <v>31</v>
      </c>
      <c r="E17" s="14" t="s">
        <v>63</v>
      </c>
      <c r="G17" s="15">
        <v>43642</v>
      </c>
      <c r="H17" s="16">
        <f>(((24-(Sternzeit!$D$12-M17))*(Sternzeit!$B$7/Sternzeit!$B$6))+((Sternzeit!$H$2-Sternzeit!$G$2)/15*(Sternzeit!$B$7/Sternzeit!$B$6)))/24</f>
        <v>1.424821951099242</v>
      </c>
      <c r="J17" s="14" t="s">
        <v>75</v>
      </c>
      <c r="K17" s="14" t="s">
        <v>76</v>
      </c>
      <c r="L17" s="14"/>
      <c r="M17" s="17">
        <f>VALUE(SUBSTITUTE(P17,"h",""))+VALUE(SUBSTITUTE(Q17,"m",""))/60+VALUE(SUBSTITUTE(R17,"s",""))/3600</f>
        <v>16.787361111111114</v>
      </c>
      <c r="N17" s="17">
        <f>(VALUE(SUBSTITUTE(SUBSTITUTE(S17,"−",""),"°",""))+VALUE(SUBSTITUTE(T17,"′",""))/60+VALUE(SUBSTITUTE(U17,"″",""))/3600)*IF(LEFT(K17,1)="−",-1,1)</f>
        <v>-1.9477777777777778</v>
      </c>
      <c r="O17"/>
      <c r="P17" s="1" t="str">
        <f>MID(J17,1,SEARCH(" ",J17)-1)</f>
        <v>16h</v>
      </c>
      <c r="Q17" s="1" t="str">
        <f>MID(J17,SEARCH(" ",J17)+1,SEARCH(" ",J17,SEARCH(" ",J17)+1)-(SEARCH(" ",J17)+1))</f>
        <v>47m</v>
      </c>
      <c r="R17" s="1" t="str">
        <f>MID(J17,SEARCH(" ",J17,SEARCH(" ",J17)+1)+1,LEN(J17))</f>
        <v>14,5s</v>
      </c>
      <c r="S17" s="1" t="str">
        <f>MID(K17,1,SEARCH(" ",K17)-1)</f>
        <v>−01°</v>
      </c>
      <c r="T17" s="1" t="str">
        <f>MID(K17,SEARCH(" ",K17)+1,SEARCH(" ",K17,SEARCH(" ",K17)+1)-(SEARCH(" ",K17)+1))</f>
        <v>56′</v>
      </c>
      <c r="U17" s="1" t="str">
        <f>MID(K17,SEARCH(" ",K17,SEARCH(" ",K17)+1)+1,LEN(K17))</f>
        <v>52″</v>
      </c>
    </row>
    <row r="18" spans="2:21" ht="18.75" customHeight="1">
      <c r="B18" s="14" t="s">
        <v>77</v>
      </c>
      <c r="C18" s="14" t="s">
        <v>78</v>
      </c>
      <c r="D18" s="14" t="s">
        <v>31</v>
      </c>
      <c r="E18" s="14" t="s">
        <v>79</v>
      </c>
      <c r="G18" s="15">
        <v>43640</v>
      </c>
      <c r="H18" s="16">
        <f>(((24-(Sternzeit!$D$12-M18))*(Sternzeit!$B$7/Sternzeit!$B$6))+((Sternzeit!$H$2-Sternzeit!$G$2)/15*(Sternzeit!$B$7/Sternzeit!$B$6)))/24</f>
        <v>1.4209583926709402</v>
      </c>
      <c r="J18" s="14" t="s">
        <v>80</v>
      </c>
      <c r="K18" s="14" t="s">
        <v>81</v>
      </c>
      <c r="L18" s="14"/>
      <c r="M18" s="17">
        <f>VALUE(SUBSTITUTE(P18,"h",""))+VALUE(SUBSTITUTE(Q18,"m",""))/60+VALUE(SUBSTITUTE(R18,"s",""))/3600</f>
        <v>16.69488888888889</v>
      </c>
      <c r="N18" s="17">
        <f>(VALUE(SUBSTITUTE(SUBSTITUTE(S18,"−",""),"°",""))+VALUE(SUBSTITUTE(T18,"′",""))/60+VALUE(SUBSTITUTE(U18,"″",""))/3600)*IF(LEFT(K18,1)="−",-1,1)</f>
        <v>36.46138888888889</v>
      </c>
      <c r="O18"/>
      <c r="P18" s="1" t="str">
        <f>MID(J18,1,SEARCH(" ",J18)-1)</f>
        <v>16h</v>
      </c>
      <c r="Q18" s="1" t="str">
        <f>MID(J18,SEARCH(" ",J18)+1,SEARCH(" ",J18,SEARCH(" ",J18)+1)-(SEARCH(" ",J18)+1))</f>
        <v>41m</v>
      </c>
      <c r="R18" s="1" t="str">
        <f>MID(J18,SEARCH(" ",J18,SEARCH(" ",J18)+1)+1,LEN(J18))</f>
        <v>41,6s</v>
      </c>
      <c r="S18" s="1" t="str">
        <f>MID(K18,1,SEARCH(" ",K18)-1)</f>
        <v>+36°</v>
      </c>
      <c r="T18" s="1" t="str">
        <f>MID(K18,SEARCH(" ",K18)+1,SEARCH(" ",K18,SEARCH(" ",K18)+1)-(SEARCH(" ",K18)+1))</f>
        <v>27′</v>
      </c>
      <c r="U18" s="1" t="str">
        <f>MID(K18,SEARCH(" ",K18,SEARCH(" ",K18)+1)+1,LEN(K18))</f>
        <v>41″</v>
      </c>
    </row>
    <row r="19" spans="2:21" ht="18.75" customHeight="1">
      <c r="B19" s="14" t="s">
        <v>82</v>
      </c>
      <c r="D19" s="14" t="s">
        <v>31</v>
      </c>
      <c r="E19" s="14" t="s">
        <v>63</v>
      </c>
      <c r="G19" s="15">
        <v>43654</v>
      </c>
      <c r="H19" s="16">
        <f>(((24-(Sternzeit!$D$12-M19))*(Sternzeit!$B$7/Sternzeit!$B$6))+((Sternzeit!$H$2-Sternzeit!$G$2)/15*(Sternzeit!$B$7/Sternzeit!$B$6)))/24</f>
        <v>1.4598905041928967</v>
      </c>
      <c r="J19" s="14" t="s">
        <v>83</v>
      </c>
      <c r="K19" s="14" t="s">
        <v>84</v>
      </c>
      <c r="L19" s="14"/>
      <c r="M19" s="17">
        <f>VALUE(SUBSTITUTE(P19,"h",""))+VALUE(SUBSTITUTE(Q19,"m",""))/60+VALUE(SUBSTITUTE(R19,"s",""))/3600</f>
        <v>17.626708333333333</v>
      </c>
      <c r="N19" s="17">
        <f>(VALUE(SUBSTITUTE(SUBSTITUTE(S19,"−",""),"°",""))+VALUE(SUBSTITUTE(T19,"′",""))/60+VALUE(SUBSTITUTE(U19,"″",""))/3600)*IF(LEFT(K19,1)="−",-1,1)</f>
        <v>-3.2459166666666666</v>
      </c>
      <c r="O19"/>
      <c r="P19" s="1" t="str">
        <f>MID(J19,1,SEARCH(" ",J19)-1)</f>
        <v>17h</v>
      </c>
      <c r="Q19" s="1" t="str">
        <f>MID(J19,SEARCH(" ",J19)+1,SEARCH(" ",J19,SEARCH(" ",J19)+1)-(SEARCH(" ",J19)+1))</f>
        <v>37m</v>
      </c>
      <c r="R19" s="1" t="str">
        <f>MID(J19,SEARCH(" ",J19,SEARCH(" ",J19)+1)+1,LEN(J19))</f>
        <v>36,15s</v>
      </c>
      <c r="S19" s="1" t="str">
        <f>MID(K19,1,SEARCH(" ",K19)-1)</f>
        <v>−3°</v>
      </c>
      <c r="T19" s="1" t="str">
        <f>MID(K19,SEARCH(" ",K19)+1,SEARCH(" ",K19,SEARCH(" ",K19)+1)-(SEARCH(" ",K19)+1))</f>
        <v>14′</v>
      </c>
      <c r="U19" s="1" t="str">
        <f>MID(K19,SEARCH(" ",K19,SEARCH(" ",K19)+1)+1,LEN(K19))</f>
        <v>45,3″</v>
      </c>
    </row>
    <row r="20" spans="2:21" ht="18.75" customHeight="1">
      <c r="B20" s="14" t="s">
        <v>85</v>
      </c>
      <c r="D20" s="14" t="s">
        <v>31</v>
      </c>
      <c r="E20" s="14" t="s">
        <v>86</v>
      </c>
      <c r="G20" s="15">
        <v>43708</v>
      </c>
      <c r="H20" s="16">
        <f>(((24-(Sternzeit!$D$12-M20))*(Sternzeit!$B$7/Sternzeit!$B$6))+((Sternzeit!$H$2-Sternzeit!$G$2)/15*(Sternzeit!$B$7/Sternzeit!$B$6)))/24</f>
        <v>1.621699789687477</v>
      </c>
      <c r="J20" s="14" t="s">
        <v>87</v>
      </c>
      <c r="K20" s="14" t="s">
        <v>88</v>
      </c>
      <c r="L20" s="14"/>
      <c r="M20" s="17">
        <f>VALUE(SUBSTITUTE(P20,"h",""))+VALUE(SUBSTITUTE(Q20,"m",""))/60+VALUE(SUBSTITUTE(R20,"s",""))/3600</f>
        <v>21.49952777777778</v>
      </c>
      <c r="N20" s="17">
        <f>(VALUE(SUBSTITUTE(SUBSTITUTE(S20,"−",""),"°",""))+VALUE(SUBSTITUTE(T20,"′",""))/60+VALUE(SUBSTITUTE(U20,"″",""))/3600)*IF(LEFT(K20,1)="−",-1,1)</f>
        <v>12.166944444444443</v>
      </c>
      <c r="O20"/>
      <c r="P20" s="1" t="str">
        <f>MID(J20,1,SEARCH(" ",J20)-1)</f>
        <v>21h</v>
      </c>
      <c r="Q20" s="1" t="str">
        <f>MID(J20,SEARCH(" ",J20)+1,SEARCH(" ",J20,SEARCH(" ",J20)+1)-(SEARCH(" ",J20)+1))</f>
        <v>29m</v>
      </c>
      <c r="R20" s="1" t="str">
        <f>MID(J20,SEARCH(" ",J20,SEARCH(" ",J20)+1)+1,LEN(J20))</f>
        <v>58,3s</v>
      </c>
      <c r="S20" s="1" t="str">
        <f>MID(K20,1,SEARCH(" ",K20)-1)</f>
        <v>+12°</v>
      </c>
      <c r="T20" s="1" t="str">
        <f>MID(K20,SEARCH(" ",K20)+1,SEARCH(" ",K20,SEARCH(" ",K20)+1)-(SEARCH(" ",K20)+1))</f>
        <v>10′</v>
      </c>
      <c r="U20" s="1" t="str">
        <f>MID(K20,SEARCH(" ",K20,SEARCH(" ",K20)+1)+1,LEN(K20))</f>
        <v>01″</v>
      </c>
    </row>
    <row r="21" spans="2:21" ht="18.75" customHeight="1">
      <c r="B21" s="14" t="s">
        <v>89</v>
      </c>
      <c r="C21" s="14" t="s">
        <v>90</v>
      </c>
      <c r="D21" s="14" t="s">
        <v>58</v>
      </c>
      <c r="E21" s="14" t="s">
        <v>91</v>
      </c>
      <c r="G21" s="15">
        <v>43659</v>
      </c>
      <c r="H21" s="16">
        <f>(((24-(Sternzeit!$D$12-M21))*(Sternzeit!$B$7/Sternzeit!$B$6))+((Sternzeit!$H$2-Sternzeit!$G$2)/15*(Sternzeit!$B$7/Sternzeit!$B$6)))/24</f>
        <v>1.488647843488683</v>
      </c>
      <c r="J21" s="14" t="s">
        <v>92</v>
      </c>
      <c r="K21" s="14" t="s">
        <v>93</v>
      </c>
      <c r="L21" s="14"/>
      <c r="M21" s="17">
        <f>VALUE(SUBSTITUTE(P21,"h",""))+VALUE(SUBSTITUTE(Q21,"m",""))/60+VALUE(SUBSTITUTE(R21,"s",""))/3600</f>
        <v>18.315</v>
      </c>
      <c r="N21" s="17">
        <f>(VALUE(SUBSTITUTE(SUBSTITUTE(S21,"−",""),"°",""))+VALUE(SUBSTITUTE(T21,"′",""))/60+VALUE(SUBSTITUTE(U21,"″",""))/3600)*IF(LEFT(K21,1)="−",-1,1)</f>
        <v>-13.84</v>
      </c>
      <c r="O21"/>
      <c r="P21" s="1" t="str">
        <f>MID(J21,1,SEARCH(" ",J21)-1)</f>
        <v>18h</v>
      </c>
      <c r="Q21" s="1" t="str">
        <f>MID(J21,SEARCH(" ",J21)+1,SEARCH(" ",J21,SEARCH(" ",J21)+1)-(SEARCH(" ",J21)+1))</f>
        <v>18m</v>
      </c>
      <c r="R21" s="1" t="str">
        <f>MID(J21,SEARCH(" ",J21,SEARCH(" ",J21)+1)+1,LEN(J21))</f>
        <v>54s</v>
      </c>
      <c r="S21" s="1" t="str">
        <f>MID(K21,1,SEARCH(" ",K21)-1)</f>
        <v>−13°</v>
      </c>
      <c r="T21" s="1" t="str">
        <f>MID(K21,SEARCH(" ",K21)+1,SEARCH(" ",K21,SEARCH(" ",K21)+1)-(SEARCH(" ",K21)+1))</f>
        <v>50′</v>
      </c>
      <c r="U21" s="1" t="str">
        <f>MID(K21,SEARCH(" ",K21,SEARCH(" ",K21)+1)+1,LEN(K21))</f>
        <v>24″</v>
      </c>
    </row>
    <row r="22" spans="2:21" ht="18.75" customHeight="1">
      <c r="B22" s="14" t="s">
        <v>94</v>
      </c>
      <c r="C22" s="14" t="s">
        <v>95</v>
      </c>
      <c r="D22" s="14" t="s">
        <v>58</v>
      </c>
      <c r="E22" s="14" t="s">
        <v>59</v>
      </c>
      <c r="G22" s="15">
        <v>43660</v>
      </c>
      <c r="H22" s="16">
        <f>(((24-(Sternzeit!$D$12-M22))*(Sternzeit!$B$7/Sternzeit!$B$6))+((Sternzeit!$H$2-Sternzeit!$G$2)/15*(Sternzeit!$B$7/Sternzeit!$B$6)))/24</f>
        <v>1.4897155736641225</v>
      </c>
      <c r="J22" s="14" t="s">
        <v>96</v>
      </c>
      <c r="K22" s="14" t="s">
        <v>97</v>
      </c>
      <c r="L22" s="14"/>
      <c r="M22" s="17">
        <f>VALUE(SUBSTITUTE(P22,"h",""))+VALUE(SUBSTITUTE(Q22,"m",""))/60+VALUE(SUBSTITUTE(R22,"s",""))/3600</f>
        <v>18.340555555555554</v>
      </c>
      <c r="N22" s="17">
        <f>(VALUE(SUBSTITUTE(SUBSTITUTE(S22,"−",""),"°",""))+VALUE(SUBSTITUTE(T22,"′",""))/60+VALUE(SUBSTITUTE(U22,"″",""))/3600)*IF(LEFT(K22,1)="−",-1,1)</f>
        <v>-16.17666666666667</v>
      </c>
      <c r="O22"/>
      <c r="P22" s="1" t="str">
        <f>MID(J22,1,SEARCH(" ",J22)-1)</f>
        <v>18h</v>
      </c>
      <c r="Q22" s="1" t="str">
        <f>MID(J22,SEARCH(" ",J22)+1,SEARCH(" ",J22,SEARCH(" ",J22)+1)-(SEARCH(" ",J22)+1))</f>
        <v>20m</v>
      </c>
      <c r="R22" s="1" t="str">
        <f>MID(J22,SEARCH(" ",J22,SEARCH(" ",J22)+1)+1,LEN(J22))</f>
        <v>26s</v>
      </c>
      <c r="S22" s="1" t="str">
        <f>MID(K22,1,SEARCH(" ",K22)-1)</f>
        <v>−16°</v>
      </c>
      <c r="T22" s="1" t="str">
        <f>MID(K22,SEARCH(" ",K22)+1,SEARCH(" ",K22,SEARCH(" ",K22)+1)-(SEARCH(" ",K22)+1))</f>
        <v>10′</v>
      </c>
      <c r="U22" s="1" t="str">
        <f>MID(K22,SEARCH(" ",K22,SEARCH(" ",K22)+1)+1,LEN(K22))</f>
        <v> 36″</v>
      </c>
    </row>
    <row r="23" spans="2:21" ht="18.75" customHeight="1">
      <c r="B23" s="14" t="s">
        <v>98</v>
      </c>
      <c r="D23" s="14" t="s">
        <v>49</v>
      </c>
      <c r="E23" s="14" t="s">
        <v>59</v>
      </c>
      <c r="G23" s="15">
        <v>43659</v>
      </c>
      <c r="H23" s="16">
        <f>(((24-(Sternzeit!$D$12-M23))*(Sternzeit!$B$7/Sternzeit!$B$6))+((Sternzeit!$H$2-Sternzeit!$G$2)/15*(Sternzeit!$B$7/Sternzeit!$B$6)))/24</f>
        <v>1.489413823831933</v>
      </c>
      <c r="J23" s="14" t="s">
        <v>99</v>
      </c>
      <c r="K23" s="14" t="s">
        <v>100</v>
      </c>
      <c r="L23" s="14"/>
      <c r="M23" s="17">
        <f>VALUE(SUBSTITUTE(P23,"h",""))+VALUE(SUBSTITUTE(Q23,"m",""))/60+VALUE(SUBSTITUTE(R23,"s",""))/3600</f>
        <v>18.333333333333332</v>
      </c>
      <c r="N23" s="17">
        <f>(VALUE(SUBSTITUTE(SUBSTITUTE(S23,"−",""),"°",""))+VALUE(SUBSTITUTE(T23,"′",""))/60+VALUE(SUBSTITUTE(U23,"″",""))/3600)*IF(LEFT(K23,1)="−",-1,1)</f>
        <v>-17.1</v>
      </c>
      <c r="O23"/>
      <c r="P23" s="1" t="str">
        <f>MID(J23,1,SEARCH(" ",J23)-1)</f>
        <v>18h</v>
      </c>
      <c r="Q23" s="1" t="str">
        <f>MID(J23,SEARCH(" ",J23)+1,SEARCH(" ",J23,SEARCH(" ",J23)+1)-(SEARCH(" ",J23)+1))</f>
        <v>20m</v>
      </c>
      <c r="R23" s="1" t="str">
        <f>MID(J23,SEARCH(" ",J23,SEARCH(" ",J23)+1)+1,LEN(J23))</f>
        <v>0s</v>
      </c>
      <c r="S23" s="1" t="str">
        <f>MID(K23,1,SEARCH(" ",K23)-1)</f>
        <v>−17°</v>
      </c>
      <c r="T23" s="1" t="str">
        <f>MID(K23,SEARCH(" ",K23)+1,SEARCH(" ",K23,SEARCH(" ",K23)+1)-(SEARCH(" ",K23)+1))</f>
        <v>06′</v>
      </c>
      <c r="U23" s="1" t="str">
        <f>MID(K23,SEARCH(" ",K23,SEARCH(" ",K23)+1)+1,LEN(K23))</f>
        <v>00″</v>
      </c>
    </row>
    <row r="24" spans="2:21" ht="18.75" customHeight="1">
      <c r="B24" s="14" t="s">
        <v>101</v>
      </c>
      <c r="D24" s="14" t="s">
        <v>31</v>
      </c>
      <c r="E24" s="14" t="s">
        <v>63</v>
      </c>
      <c r="G24" s="15">
        <v>43640</v>
      </c>
      <c r="H24" s="16">
        <f>(((24-(Sternzeit!$D$12-M24))*(Sternzeit!$B$7/Sternzeit!$B$6))+((Sternzeit!$H$2-Sternzeit!$G$2)/15*(Sternzeit!$B$7/Sternzeit!$B$6)))/24</f>
        <v>1.43553639129452</v>
      </c>
      <c r="J24" s="14" t="s">
        <v>102</v>
      </c>
      <c r="K24" s="14" t="s">
        <v>103</v>
      </c>
      <c r="L24" s="14"/>
      <c r="M24" s="17">
        <f>VALUE(SUBSTITUTE(P24,"h",""))+VALUE(SUBSTITUTE(Q24,"m",""))/60+VALUE(SUBSTITUTE(R24,"s",""))/3600</f>
        <v>17.043805555555558</v>
      </c>
      <c r="N24" s="17">
        <f>(VALUE(SUBSTITUTE(SUBSTITUTE(S24,"−",""),"°",""))+VALUE(SUBSTITUTE(T24,"′",""))/60+VALUE(SUBSTITUTE(U24,"″",""))/3600)*IF(LEFT(K24,1)="−",-1,1)</f>
        <v>-26.267944444444442</v>
      </c>
      <c r="O24"/>
      <c r="P24" s="1" t="str">
        <f>MID(J24,1,SEARCH(" ",J24)-1)</f>
        <v>17h</v>
      </c>
      <c r="Q24" s="1" t="str">
        <f>MID(J24,SEARCH(" ",J24)+1,SEARCH(" ",J24,SEARCH(" ",J24)+1)-(SEARCH(" ",J24)+1))</f>
        <v>02m</v>
      </c>
      <c r="R24" s="1" t="str">
        <f>MID(J24,SEARCH(" ",J24,SEARCH(" ",J24)+1)+1,LEN(J24))</f>
        <v>37,7s</v>
      </c>
      <c r="S24" s="1" t="str">
        <f>MID(K24,1,SEARCH(" ",K24)-1)</f>
        <v>−26°</v>
      </c>
      <c r="T24" s="1" t="str">
        <f>MID(K24,SEARCH(" ",K24)+1,SEARCH(" ",K24,SEARCH(" ",K24)+1)-(SEARCH(" ",K24)+1))</f>
        <v>16′</v>
      </c>
      <c r="U24" s="1" t="str">
        <f>MID(K24,SEARCH(" ",K24,SEARCH(" ",K24)+1)+1,LEN(K24))</f>
        <v>04,6″</v>
      </c>
    </row>
    <row r="25" spans="2:21" ht="18.75" customHeight="1">
      <c r="B25" s="14" t="s">
        <v>104</v>
      </c>
      <c r="C25" s="14" t="s">
        <v>105</v>
      </c>
      <c r="D25" s="14" t="s">
        <v>58</v>
      </c>
      <c r="E25" s="14" t="s">
        <v>59</v>
      </c>
      <c r="G25" s="15">
        <v>43655</v>
      </c>
      <c r="H25" s="16">
        <f>(((24-(Sternzeit!$D$12-M25))*(Sternzeit!$B$7/Sternzeit!$B$6))+((Sternzeit!$H$2-Sternzeit!$G$2)/15*(Sternzeit!$B$7/Sternzeit!$B$6)))/24</f>
        <v>1.4773670420699112</v>
      </c>
      <c r="J25" s="14" t="s">
        <v>106</v>
      </c>
      <c r="K25" s="14" t="s">
        <v>107</v>
      </c>
      <c r="L25" s="14"/>
      <c r="M25" s="17">
        <f>VALUE(SUBSTITUTE(P25,"h",""))+VALUE(SUBSTITUTE(Q25,"m",""))/60+VALUE(SUBSTITUTE(R25,"s",""))/3600</f>
        <v>18.045</v>
      </c>
      <c r="N25" s="17">
        <f>(VALUE(SUBSTITUTE(SUBSTITUTE(S25,"−",""),"°",""))+VALUE(SUBSTITUTE(T25,"′",""))/60+VALUE(SUBSTITUTE(U25,"″",""))/3600)*IF(LEFT(K25,1)="−",-1,1)</f>
        <v>-22.971666666666664</v>
      </c>
      <c r="O25"/>
      <c r="P25" s="1" t="str">
        <f>MID(J25,1,SEARCH(" ",J25)-1)</f>
        <v>18h</v>
      </c>
      <c r="Q25" s="1" t="str">
        <f>MID(J25,SEARCH(" ",J25)+1,SEARCH(" ",J25,SEARCH(" ",J25)+1)-(SEARCH(" ",J25)+1))</f>
        <v>02m</v>
      </c>
      <c r="R25" s="1" t="str">
        <f>MID(J25,SEARCH(" ",J25,SEARCH(" ",J25)+1)+1,LEN(J25))</f>
        <v>42s</v>
      </c>
      <c r="S25" s="1" t="str">
        <f>MID(K25,1,SEARCH(" ",K25)-1)</f>
        <v>−22°</v>
      </c>
      <c r="T25" s="1" t="str">
        <f>MID(K25,SEARCH(" ",K25)+1,SEARCH(" ",K25,SEARCH(" ",K25)+1)-(SEARCH(" ",K25)+1))</f>
        <v>58′</v>
      </c>
      <c r="U25" s="1" t="str">
        <f>MID(K25,SEARCH(" ",K25,SEARCH(" ",K25)+1)+1,LEN(K25))</f>
        <v>18″</v>
      </c>
    </row>
    <row r="26" spans="2:21" ht="18.75" customHeight="1">
      <c r="B26" s="14" t="s">
        <v>108</v>
      </c>
      <c r="D26" s="14" t="s">
        <v>49</v>
      </c>
      <c r="E26" s="14" t="s">
        <v>59</v>
      </c>
      <c r="G26" s="15">
        <v>43655</v>
      </c>
      <c r="H26" s="16">
        <f>(((24-(Sternzeit!$D$12-M26))*(Sternzeit!$B$7/Sternzeit!$B$6))+((Sternzeit!$H$2-Sternzeit!$G$2)/15*(Sternzeit!$B$7/Sternzeit!$B$6)))/24</f>
        <v>1.4784231664825738</v>
      </c>
      <c r="J26" s="14" t="s">
        <v>109</v>
      </c>
      <c r="K26" s="14" t="s">
        <v>110</v>
      </c>
      <c r="L26" s="14"/>
      <c r="M26" s="17">
        <f>VALUE(SUBSTITUTE(P26,"h",""))+VALUE(SUBSTITUTE(Q26,"m",""))/60+VALUE(SUBSTITUTE(R26,"s",""))/3600</f>
        <v>18.07027777777778</v>
      </c>
      <c r="N26" s="17">
        <f>(VALUE(SUBSTITUTE(SUBSTITUTE(S26,"−",""),"°",""))+VALUE(SUBSTITUTE(T26,"′",""))/60+VALUE(SUBSTITUTE(U26,"″",""))/3600)*IF(LEFT(K26,1)="−",-1,1)</f>
        <v>-22.490000000000002</v>
      </c>
      <c r="O26"/>
      <c r="P26" s="1" t="str">
        <f>MID(J26,1,SEARCH(" ",J26)-1)</f>
        <v>18h</v>
      </c>
      <c r="Q26" s="1" t="str">
        <f>MID(J26,SEARCH(" ",J26)+1,SEARCH(" ",J26,SEARCH(" ",J26)+1)-(SEARCH(" ",J26)+1))</f>
        <v>04m</v>
      </c>
      <c r="R26" s="1" t="str">
        <f>MID(J26,SEARCH(" ",J26,SEARCH(" ",J26)+1)+1,LEN(J26))</f>
        <v>13s</v>
      </c>
      <c r="S26" s="1" t="str">
        <f>MID(K26,1,SEARCH(" ",K26)-1)</f>
        <v>−22°</v>
      </c>
      <c r="T26" s="1" t="str">
        <f>MID(K26,SEARCH(" ",K26)+1,SEARCH(" ",K26,SEARCH(" ",K26)+1)-(SEARCH(" ",K26)+1))</f>
        <v>29′</v>
      </c>
      <c r="U26" s="1" t="str">
        <f>MID(K26,SEARCH(" ",K26,SEARCH(" ",K26)+1)+1,LEN(K26))</f>
        <v>24″</v>
      </c>
    </row>
    <row r="27" spans="2:21" ht="18.75" customHeight="1">
      <c r="B27" s="14" t="s">
        <v>111</v>
      </c>
      <c r="D27" s="14" t="s">
        <v>31</v>
      </c>
      <c r="E27" s="14" t="s">
        <v>59</v>
      </c>
      <c r="G27" s="15">
        <v>43664</v>
      </c>
      <c r="H27" s="16">
        <f>(((24-(Sternzeit!$D$12-M27))*(Sternzeit!$B$7/Sternzeit!$B$6))+((Sternzeit!$H$2-Sternzeit!$G$2)/15*(Sternzeit!$B$7/Sternzeit!$B$6)))/24</f>
        <v>1.5008363316142062</v>
      </c>
      <c r="J27" s="14" t="s">
        <v>112</v>
      </c>
      <c r="K27" s="14" t="s">
        <v>113</v>
      </c>
      <c r="L27" s="14"/>
      <c r="M27" s="17">
        <f>VALUE(SUBSTITUTE(P27,"h",""))+VALUE(SUBSTITUTE(Q27,"m",""))/60+VALUE(SUBSTITUTE(R27,"s",""))/3600</f>
        <v>18.606725</v>
      </c>
      <c r="N27" s="17">
        <f>(VALUE(SUBSTITUTE(SUBSTITUTE(S27,"−",""),"°",""))+VALUE(SUBSTITUTE(T27,"′",""))/60+VALUE(SUBSTITUTE(U27,"″",""))/3600)*IF(LEFT(K27,1)="−",-1,1)</f>
        <v>-23.903388888888887</v>
      </c>
      <c r="O27"/>
      <c r="P27" s="1" t="str">
        <f>MID(J27,1,SEARCH(" ",J27)-1)</f>
        <v>18h</v>
      </c>
      <c r="Q27" s="1" t="str">
        <f>MID(J27,SEARCH(" ",J27)+1,SEARCH(" ",J27,SEARCH(" ",J27)+1)-(SEARCH(" ",J27)+1))</f>
        <v>36m</v>
      </c>
      <c r="R27" s="1" t="str">
        <f>MID(J27,SEARCH(" ",J27,SEARCH(" ",J27)+1)+1,LEN(J27))</f>
        <v>24,21s</v>
      </c>
      <c r="S27" s="1" t="str">
        <f>MID(K27,1,SEARCH(" ",K27)-1)</f>
        <v>−23°</v>
      </c>
      <c r="T27" s="1" t="str">
        <f>MID(K27,SEARCH(" ",K27)+1,SEARCH(" ",K27,SEARCH(" ",K27)+1)-(SEARCH(" ",K27)+1))</f>
        <v>54′</v>
      </c>
      <c r="U27" s="1" t="str">
        <f>MID(K27,SEARCH(" ",K27,SEARCH(" ",K27)+1)+1,LEN(K27))</f>
        <v>12,2″</v>
      </c>
    </row>
    <row r="28" spans="2:21" ht="18.75" customHeight="1">
      <c r="B28" s="14" t="s">
        <v>114</v>
      </c>
      <c r="D28" s="14" t="s">
        <v>49</v>
      </c>
      <c r="E28" s="14" t="s">
        <v>59</v>
      </c>
      <c r="G28" s="15">
        <v>43664</v>
      </c>
      <c r="H28" s="16">
        <f>(((24-(Sternzeit!$D$12-M28))*(Sternzeit!$B$7/Sternzeit!$B$6))+((Sternzeit!$H$2-Sternzeit!$G$2)/15*(Sternzeit!$B$7/Sternzeit!$B$6)))/24</f>
        <v>1.473397871200343</v>
      </c>
      <c r="J28" s="14" t="s">
        <v>115</v>
      </c>
      <c r="K28" s="14" t="s">
        <v>116</v>
      </c>
      <c r="L28" s="14"/>
      <c r="M28" s="17">
        <f>VALUE(SUBSTITUTE(P28,"h",""))+VALUE(SUBSTITUTE(Q28,"m",""))/60+VALUE(SUBSTITUTE(R28,"s",""))/3600</f>
        <v>17.95</v>
      </c>
      <c r="N28" s="17">
        <f>(VALUE(SUBSTITUTE(SUBSTITUTE(S28,"−",""),"°",""))+VALUE(SUBSTITUTE(T28,"′",""))/60+VALUE(SUBSTITUTE(U28,"″",""))/3600)*IF(LEFT(K28,1)="−",-1,1)</f>
        <v>-18.983333333333334</v>
      </c>
      <c r="O28"/>
      <c r="P28" s="1" t="str">
        <f>MID(J28,1,SEARCH(" ",J28)-1)</f>
        <v>17h</v>
      </c>
      <c r="Q28" s="1" t="str">
        <f>MID(J28,SEARCH(" ",J28)+1,SEARCH(" ",J28,SEARCH(" ",J28)+1)-(SEARCH(" ",J28)+1))</f>
        <v>57m</v>
      </c>
      <c r="R28" s="1" t="str">
        <f>MID(J28,SEARCH(" ",J28,SEARCH(" ",J28)+1)+1,LEN(J28))</f>
        <v>0s</v>
      </c>
      <c r="S28" s="1" t="str">
        <f>MID(K28,1,SEARCH(" ",K28)-1)</f>
        <v>−18°</v>
      </c>
      <c r="T28" s="1" t="str">
        <f>MID(K28,SEARCH(" ",K28)+1,SEARCH(" ",K28,SEARCH(" ",K28)+1)-(SEARCH(" ",K28)+1))</f>
        <v>59′</v>
      </c>
      <c r="U28" s="1" t="str">
        <f>MID(K28,SEARCH(" ",K28,SEARCH(" ",K28)+1)+1,LEN(K28))</f>
        <v>00″</v>
      </c>
    </row>
    <row r="29" spans="2:21" ht="18.75" customHeight="1">
      <c r="B29" s="14" t="s">
        <v>117</v>
      </c>
      <c r="C29" s="14" t="s">
        <v>118</v>
      </c>
      <c r="D29" s="14" t="s">
        <v>49</v>
      </c>
      <c r="E29" s="14" t="s">
        <v>59</v>
      </c>
      <c r="G29" s="15">
        <v>43661</v>
      </c>
      <c r="H29" s="16">
        <f>(((24-(Sternzeit!$D$12-M29))*(Sternzeit!$B$7/Sternzeit!$B$6))+((Sternzeit!$H$2-Sternzeit!$G$2)/15*(Sternzeit!$B$7/Sternzeit!$B$6)))/24</f>
        <v>1.4871855173788422</v>
      </c>
      <c r="J29" s="14" t="s">
        <v>119</v>
      </c>
      <c r="K29" s="14" t="s">
        <v>120</v>
      </c>
      <c r="L29" s="14"/>
      <c r="M29" s="17">
        <f>VALUE(SUBSTITUTE(P29,"h",""))+VALUE(SUBSTITUTE(Q29,"m",""))/60+VALUE(SUBSTITUTE(R29,"s",""))/3600</f>
        <v>18.279999999999998</v>
      </c>
      <c r="N29" s="17">
        <f>(VALUE(SUBSTITUTE(SUBSTITUTE(S29,"−",""),"°",""))+VALUE(SUBSTITUTE(T29,"′",""))/60+VALUE(SUBSTITUTE(U29,"″",""))/3600)*IF(LEFT(K29,1)="−",-1,1)</f>
        <v>-18.55</v>
      </c>
      <c r="O29"/>
      <c r="P29" s="1" t="str">
        <f>MID(J29,1,SEARCH(" ",J29)-1)</f>
        <v>18h</v>
      </c>
      <c r="Q29" s="1" t="str">
        <f>MID(J29,SEARCH(" ",J29)+1,SEARCH(" ",J29,SEARCH(" ",J29)+1)-(SEARCH(" ",J29)+1))</f>
        <v>16m</v>
      </c>
      <c r="R29" s="1" t="str">
        <f>MID(J29,SEARCH(" ",J29,SEARCH(" ",J29)+1)+1,LEN(J29))</f>
        <v>48s</v>
      </c>
      <c r="S29" s="1" t="str">
        <f>MID(K29,1,SEARCH(" ",K29)-1)</f>
        <v>−18°</v>
      </c>
      <c r="T29" s="1" t="str">
        <f>MID(K29,SEARCH(" ",K29)+1,SEARCH(" ",K29,SEARCH(" ",K29)+1)-(SEARCH(" ",K29)+1))</f>
        <v>33′</v>
      </c>
      <c r="U29" s="1" t="str">
        <f>MID(K29,SEARCH(" ",K29,SEARCH(" ",K29)+1)+1,LEN(K29))</f>
        <v>00″</v>
      </c>
    </row>
    <row r="30" spans="2:21" ht="18.75" customHeight="1">
      <c r="B30" s="14" t="s">
        <v>121</v>
      </c>
      <c r="D30" s="14" t="s">
        <v>49</v>
      </c>
      <c r="E30" s="14" t="s">
        <v>59</v>
      </c>
      <c r="G30" s="15">
        <v>43662</v>
      </c>
      <c r="H30" s="16">
        <f>(((24-(Sternzeit!$D$12-M30))*(Sternzeit!$B$7/Sternzeit!$B$6))+((Sternzeit!$H$2-Sternzeit!$G$2)/15*(Sternzeit!$B$7/Sternzeit!$B$6)))/24</f>
        <v>1.4976190981149287</v>
      </c>
      <c r="J30" s="14" t="s">
        <v>122</v>
      </c>
      <c r="K30" s="14" t="s">
        <v>123</v>
      </c>
      <c r="L30" s="14"/>
      <c r="M30" s="17">
        <f>VALUE(SUBSTITUTE(P30,"h",""))+VALUE(SUBSTITUTE(Q30,"m",""))/60+VALUE(SUBSTITUTE(R30,"s",""))/3600</f>
        <v>18.529722222222222</v>
      </c>
      <c r="N30" s="17">
        <f>(VALUE(SUBSTITUTE(SUBSTITUTE(S30,"−",""),"°",""))+VALUE(SUBSTITUTE(T30,"′",""))/60+VALUE(SUBSTITUTE(U30,"″",""))/3600)*IF(LEFT(K30,1)="−",-1,1)</f>
        <v>-19.116666666666667</v>
      </c>
      <c r="O30"/>
      <c r="P30" s="1" t="str">
        <f>MID(J30,1,SEARCH(" ",J30)-1)</f>
        <v>18h</v>
      </c>
      <c r="Q30" s="1" t="str">
        <f>MID(J30,SEARCH(" ",J30)+1,SEARCH(" ",J30,SEARCH(" ",J30)+1)-(SEARCH(" ",J30)+1))</f>
        <v>31m</v>
      </c>
      <c r="R30" s="1" t="str">
        <f>MID(J30,SEARCH(" ",J30,SEARCH(" ",J30)+1)+1,LEN(J30))</f>
        <v>47s</v>
      </c>
      <c r="S30" s="1" t="str">
        <f>MID(K30,1,SEARCH(" ",K30)-1)</f>
        <v>−19°</v>
      </c>
      <c r="T30" s="1" t="str">
        <f>MID(K30,SEARCH(" ",K30)+1,SEARCH(" ",K30,SEARCH(" ",K30)+1)-(SEARCH(" ",K30)+1))</f>
        <v>07′</v>
      </c>
      <c r="U30" s="1" t="str">
        <f>MID(K30,SEARCH(" ",K30,SEARCH(" ",K30)+1)+1,LEN(K30))</f>
        <v>00″</v>
      </c>
    </row>
    <row r="31" spans="2:21" ht="18.75" customHeight="1">
      <c r="B31" s="14" t="s">
        <v>124</v>
      </c>
      <c r="D31" s="14" t="s">
        <v>49</v>
      </c>
      <c r="E31" s="14" t="s">
        <v>71</v>
      </c>
      <c r="G31" s="15">
        <v>43666</v>
      </c>
      <c r="H31" s="16">
        <f>(((24-(Sternzeit!$D$12-M31))*(Sternzeit!$B$7/Sternzeit!$B$6))+((Sternzeit!$H$2-Sternzeit!$G$2)/15*(Sternzeit!$B$7/Sternzeit!$B$6)))/24</f>
        <v>1.507031371726682</v>
      </c>
      <c r="J31" s="14" t="s">
        <v>125</v>
      </c>
      <c r="K31" s="14" t="s">
        <v>126</v>
      </c>
      <c r="L31" s="14"/>
      <c r="M31" s="17">
        <f>VALUE(SUBSTITUTE(P31,"h",""))+VALUE(SUBSTITUTE(Q31,"m",""))/60+VALUE(SUBSTITUTE(R31,"s",""))/3600</f>
        <v>18.755</v>
      </c>
      <c r="N31" s="17">
        <f>(VALUE(SUBSTITUTE(SUBSTITUTE(S31,"−",""),"°",""))+VALUE(SUBSTITUTE(T31,"′",""))/60+VALUE(SUBSTITUTE(U31,"″",""))/3600)*IF(LEFT(K31,1)="−",-1,1)</f>
        <v>-9.383333333333333</v>
      </c>
      <c r="O31"/>
      <c r="P31" s="1" t="str">
        <f>MID(J31,1,SEARCH(" ",J31)-1)</f>
        <v>18h</v>
      </c>
      <c r="Q31" s="1" t="str">
        <f>MID(J31,SEARCH(" ",J31)+1,SEARCH(" ",J31,SEARCH(" ",J31)+1)-(SEARCH(" ",J31)+1))</f>
        <v>45m</v>
      </c>
      <c r="R31" s="1" t="str">
        <f>MID(J31,SEARCH(" ",J31,SEARCH(" ",J31)+1)+1,LEN(J31))</f>
        <v>18s</v>
      </c>
      <c r="S31" s="1" t="str">
        <f>MID(K31,1,SEARCH(" ",K31)-1)</f>
        <v>−9°</v>
      </c>
      <c r="T31" s="1" t="str">
        <f>MID(K31,SEARCH(" ",K31)+1,SEARCH(" ",K31,SEARCH(" ",K31)+1)-(SEARCH(" ",K31)+1))</f>
        <v>23′</v>
      </c>
      <c r="U31" s="1" t="str">
        <f>MID(K31,SEARCH(" ",K31,SEARCH(" ",K31)+1)+1,LEN(K31))</f>
        <v>00″</v>
      </c>
    </row>
    <row r="32" spans="2:21" ht="18.75" customHeight="1">
      <c r="B32" s="14" t="s">
        <v>127</v>
      </c>
      <c r="C32" s="14" t="s">
        <v>128</v>
      </c>
      <c r="D32" s="14" t="s">
        <v>26</v>
      </c>
      <c r="E32" s="14" t="s">
        <v>129</v>
      </c>
      <c r="G32" s="15">
        <v>43685</v>
      </c>
      <c r="H32" s="16">
        <f>(((24-(Sternzeit!$D$12-M32))*(Sternzeit!$B$7/Sternzeit!$B$6))+((Sternzeit!$H$2-Sternzeit!$G$2)/15*(Sternzeit!$B$7/Sternzeit!$B$6)))/24</f>
        <v>1.5587698621843833</v>
      </c>
      <c r="J32" s="14" t="s">
        <v>130</v>
      </c>
      <c r="K32" s="14" t="s">
        <v>131</v>
      </c>
      <c r="L32" s="14"/>
      <c r="M32" s="17">
        <f>VALUE(SUBSTITUTE(P32,"h",""))+VALUE(SUBSTITUTE(Q32,"m",""))/60+VALUE(SUBSTITUTE(R32,"s",""))/3600</f>
        <v>19.993333333333336</v>
      </c>
      <c r="N32" s="17">
        <f>(VALUE(SUBSTITUTE(SUBSTITUTE(S32,"−",""),"°",""))+VALUE(SUBSTITUTE(T32,"′",""))/60+VALUE(SUBSTITUTE(U32,"″",""))/3600)*IF(LEFT(K32,1)="−",-1,1)</f>
        <v>22.72111111111111</v>
      </c>
      <c r="O32"/>
      <c r="P32" s="1" t="str">
        <f>MID(J32,1,SEARCH(" ",J32)-1)</f>
        <v>19h</v>
      </c>
      <c r="Q32" s="1" t="str">
        <f>MID(J32,SEARCH(" ",J32)+1,SEARCH(" ",J32,SEARCH(" ",J32)+1)-(SEARCH(" ",J32)+1))</f>
        <v>59m</v>
      </c>
      <c r="R32" s="1" t="str">
        <f>MID(J32,SEARCH(" ",J32,SEARCH(" ",J32)+1)+1,LEN(J32))</f>
        <v>36s</v>
      </c>
      <c r="S32" s="1" t="str">
        <f>MID(K32,1,SEARCH(" ",K32)-1)</f>
        <v>+22°</v>
      </c>
      <c r="T32" s="1" t="str">
        <f>MID(K32,SEARCH(" ",K32)+1,SEARCH(" ",K32,SEARCH(" ",K32)+1)-(SEARCH(" ",K32)+1))</f>
        <v>43′</v>
      </c>
      <c r="U32" s="1" t="str">
        <f>MID(K32,SEARCH(" ",K32,SEARCH(" ",K32)+1)+1,LEN(K32))</f>
        <v>16″</v>
      </c>
    </row>
    <row r="33" spans="2:21" ht="18.75" customHeight="1">
      <c r="B33" s="14" t="s">
        <v>132</v>
      </c>
      <c r="D33" s="14" t="s">
        <v>31</v>
      </c>
      <c r="E33" s="14" t="s">
        <v>133</v>
      </c>
      <c r="G33" s="15">
        <v>43660</v>
      </c>
      <c r="H33" s="16">
        <f>(((24-(Sternzeit!$D$12-M33))*(Sternzeit!$B$7/Sternzeit!$B$6))+((Sternzeit!$H$2-Sternzeit!$G$2)/15*(Sternzeit!$B$7/Sternzeit!$B$6)))/24</f>
        <v>1.4925810364936438</v>
      </c>
      <c r="J33" s="14" t="s">
        <v>134</v>
      </c>
      <c r="K33" s="14" t="s">
        <v>135</v>
      </c>
      <c r="L33" s="14"/>
      <c r="M33" s="17">
        <f>VALUE(SUBSTITUTE(P33,"h",""))+VALUE(SUBSTITUTE(Q33,"m",""))/60+VALUE(SUBSTITUTE(R33,"s",""))/3600</f>
        <v>18.409138888888886</v>
      </c>
      <c r="N33" s="17">
        <f>(VALUE(SUBSTITUTE(SUBSTITUTE(S33,"−",""),"°",""))+VALUE(SUBSTITUTE(T33,"′",""))/60+VALUE(SUBSTITUTE(U33,"″",""))/3600)*IF(LEFT(K33,1)="−",-1,1)</f>
        <v>-24.869722222222222</v>
      </c>
      <c r="O33"/>
      <c r="P33" s="1" t="str">
        <f>MID(J33,1,SEARCH(" ",J33)-1)</f>
        <v>18h</v>
      </c>
      <c r="Q33" s="1" t="str">
        <f>MID(J33,SEARCH(" ",J33)+1,SEARCH(" ",J33,SEARCH(" ",J33)+1)-(SEARCH(" ",J33)+1))</f>
        <v>24m</v>
      </c>
      <c r="R33" s="1" t="str">
        <f>MID(J33,SEARCH(" ",J33,SEARCH(" ",J33)+1)+1,LEN(J33))</f>
        <v>32,9s</v>
      </c>
      <c r="S33" s="1" t="str">
        <f>MID(K33,1,SEARCH(" ",K33)-1)</f>
        <v>−24°</v>
      </c>
      <c r="T33" s="1" t="str">
        <f>MID(K33,SEARCH(" ",K33)+1,SEARCH(" ",K33,SEARCH(" ",K33)+1)-(SEARCH(" ",K33)+1))</f>
        <v>52′</v>
      </c>
      <c r="U33" s="1" t="str">
        <f>MID(K33,SEARCH(" ",K33,SEARCH(" ",K33)+1)+1,LEN(K33))</f>
        <v>11″</v>
      </c>
    </row>
    <row r="34" spans="2:21" ht="18.75" customHeight="1">
      <c r="B34" s="14" t="s">
        <v>136</v>
      </c>
      <c r="D34" s="14" t="s">
        <v>49</v>
      </c>
      <c r="E34" s="14" t="s">
        <v>137</v>
      </c>
      <c r="G34" s="15">
        <v>43691</v>
      </c>
      <c r="H34" s="16">
        <f>(((24-(Sternzeit!$D$12-M34))*(Sternzeit!$B$7/Sternzeit!$B$6))+((Sternzeit!$H$2-Sternzeit!$G$2)/15*(Sternzeit!$B$7/Sternzeit!$B$6)))/24</f>
        <v>1.575714275838094</v>
      </c>
      <c r="J34" s="14" t="s">
        <v>138</v>
      </c>
      <c r="K34" s="14" t="s">
        <v>139</v>
      </c>
      <c r="L34" s="14"/>
      <c r="M34" s="17">
        <f>VALUE(SUBSTITUTE(P34,"h",""))+VALUE(SUBSTITUTE(Q34,"m",""))/60+VALUE(SUBSTITUTE(R34,"s",""))/3600</f>
        <v>20.398888888888887</v>
      </c>
      <c r="N34" s="17">
        <f>(VALUE(SUBSTITUTE(SUBSTITUTE(S34,"−",""),"°",""))+VALUE(SUBSTITUTE(T34,"′",""))/60+VALUE(SUBSTITUTE(U34,"″",""))/3600)*IF(LEFT(K34,1)="−",-1,1)</f>
        <v>38.52333333333333</v>
      </c>
      <c r="O34"/>
      <c r="P34" s="1" t="str">
        <f>MID(J34,1,SEARCH(" ",J34)-1)</f>
        <v>20h</v>
      </c>
      <c r="Q34" s="1" t="str">
        <f>MID(J34,SEARCH(" ",J34)+1,SEARCH(" ",J34,SEARCH(" ",J34)+1)-(SEARCH(" ",J34)+1))</f>
        <v>23m</v>
      </c>
      <c r="R34" s="1" t="str">
        <f>MID(J34,SEARCH(" ",J34,SEARCH(" ",J34)+1)+1,LEN(J34))</f>
        <v>56s</v>
      </c>
      <c r="S34" s="1" t="str">
        <f>MID(K34,1,SEARCH(" ",K34)-1)</f>
        <v>+38°</v>
      </c>
      <c r="T34" s="1" t="str">
        <f>MID(K34,SEARCH(" ",K34)+1,SEARCH(" ",K34,SEARCH(" ",K34)+1)-(SEARCH(" ",K34)+1))</f>
        <v>31′</v>
      </c>
      <c r="U34" s="1" t="str">
        <f>MID(K34,SEARCH(" ",K34,SEARCH(" ",K34)+1)+1,LEN(K34))</f>
        <v>24″</v>
      </c>
    </row>
    <row r="35" spans="2:21" ht="18.75" customHeight="1">
      <c r="B35" s="14" t="s">
        <v>140</v>
      </c>
      <c r="D35" s="14" t="s">
        <v>31</v>
      </c>
      <c r="E35" s="14" t="s">
        <v>141</v>
      </c>
      <c r="G35" s="15">
        <v>43710</v>
      </c>
      <c r="H35" s="16">
        <f>(((24-(Sternzeit!$D$12-M35))*(Sternzeit!$B$7/Sternzeit!$B$6))+((Sternzeit!$H$2-Sternzeit!$G$2)/15*(Sternzeit!$B$7/Sternzeit!$B$6)))/24</f>
        <v>1.6289386521040725</v>
      </c>
      <c r="J35" s="14" t="s">
        <v>142</v>
      </c>
      <c r="K35" s="14" t="s">
        <v>143</v>
      </c>
      <c r="L35" s="14"/>
      <c r="M35" s="17">
        <f>VALUE(SUBSTITUTE(P35,"h",""))+VALUE(SUBSTITUTE(Q35,"m",""))/60+VALUE(SUBSTITUTE(R35,"s",""))/3600</f>
        <v>21.67278611111111</v>
      </c>
      <c r="N35" s="17">
        <f>(VALUE(SUBSTITUTE(SUBSTITUTE(S35,"−",""),"°",""))+VALUE(SUBSTITUTE(T35,"′",""))/60+VALUE(SUBSTITUTE(U35,"″",""))/3600)*IF(LEFT(K35,1)="−",-1,1)</f>
        <v>-23.179055555555557</v>
      </c>
      <c r="O35"/>
      <c r="P35" s="1" t="str">
        <f>MID(J35,1,SEARCH(" ",J35)-1)</f>
        <v>21h</v>
      </c>
      <c r="Q35" s="1" t="str">
        <f>MID(J35,SEARCH(" ",J35)+1,SEARCH(" ",J35,SEARCH(" ",J35)+1)-(SEARCH(" ",J35)+1))</f>
        <v>40m</v>
      </c>
      <c r="R35" s="1" t="str">
        <f>MID(J35,SEARCH(" ",J35,SEARCH(" ",J35)+1)+1,LEN(J35))</f>
        <v>22,03s</v>
      </c>
      <c r="S35" s="1" t="str">
        <f>MID(K35,1,SEARCH(" ",K35)-1)</f>
        <v>−23°</v>
      </c>
      <c r="T35" s="1" t="str">
        <f>MID(K35,SEARCH(" ",K35)+1,SEARCH(" ",K35,SEARCH(" ",K35)+1)-(SEARCH(" ",K35)+1))</f>
        <v>10′</v>
      </c>
      <c r="U35" s="1" t="str">
        <f>MID(K35,SEARCH(" ",K35,SEARCH(" ",K35)+1)+1,LEN(K35))</f>
        <v>44,6″</v>
      </c>
    </row>
    <row r="36" spans="2:21" ht="18.75" customHeight="1">
      <c r="B36" s="14" t="s">
        <v>144</v>
      </c>
      <c r="D36" s="14" t="s">
        <v>145</v>
      </c>
      <c r="E36" s="14" t="s">
        <v>146</v>
      </c>
      <c r="G36" s="15">
        <v>43756</v>
      </c>
      <c r="H36" s="16">
        <f>(((24-(Sternzeit!$D$12-M36))*(Sternzeit!$B$7/Sternzeit!$B$6))+((Sternzeit!$H$2-Sternzeit!$G$2)/15*(Sternzeit!$B$7/Sternzeit!$B$6)))/24</f>
        <v>0.753194138069798</v>
      </c>
      <c r="J36" s="14" t="s">
        <v>147</v>
      </c>
      <c r="K36" s="14" t="s">
        <v>148</v>
      </c>
      <c r="L36" s="14"/>
      <c r="M36" s="17">
        <f>VALUE(SUBSTITUTE(P36,"h",""))+VALUE(SUBSTITUTE(Q36,"m",""))/60+VALUE(SUBSTITUTE(R36,"s",""))/3600</f>
        <v>0.7123055555555555</v>
      </c>
      <c r="N36" s="17">
        <f>(VALUE(SUBSTITUTE(SUBSTITUTE(S36,"−",""),"°",""))+VALUE(SUBSTITUTE(T36,"′",""))/60+VALUE(SUBSTITUTE(U36,"″",""))/3600)*IF(LEFT(K36,1)="−",-1,1)</f>
        <v>41.26916666666666</v>
      </c>
      <c r="O36"/>
      <c r="P36" s="1" t="str">
        <f>MID(J36,1,SEARCH(" ",J36)-1)</f>
        <v>00h</v>
      </c>
      <c r="Q36" s="1" t="str">
        <f>MID(J36,SEARCH(" ",J36)+1,SEARCH(" ",J36,SEARCH(" ",J36)+1)-(SEARCH(" ",J36)+1))</f>
        <v>42m</v>
      </c>
      <c r="R36" s="1" t="str">
        <f>MID(J36,SEARCH(" ",J36,SEARCH(" ",J36)+1)+1,LEN(J36))</f>
        <v>44,3s</v>
      </c>
      <c r="S36" s="1" t="str">
        <f>MID(K36,1,SEARCH(" ",K36)-1)</f>
        <v>+41°</v>
      </c>
      <c r="T36" s="1" t="str">
        <f>MID(K36,SEARCH(" ",K36)+1,SEARCH(" ",K36,SEARCH(" ",K36)+1)-(SEARCH(" ",K36)+1))</f>
        <v>16′</v>
      </c>
      <c r="U36" s="1" t="str">
        <f>MID(K36,SEARCH(" ",K36,SEARCH(" ",K36)+1)+1,LEN(K36))</f>
        <v>09″</v>
      </c>
    </row>
    <row r="37" spans="2:21" ht="18.75" customHeight="1">
      <c r="B37" s="14" t="s">
        <v>149</v>
      </c>
      <c r="D37" s="14" t="s">
        <v>145</v>
      </c>
      <c r="E37" s="14" t="s">
        <v>146</v>
      </c>
      <c r="G37" s="15">
        <v>43756</v>
      </c>
      <c r="H37" s="16">
        <f>(((24-(Sternzeit!$D$12-M37))*(Sternzeit!$B$7/Sternzeit!$B$6))+((Sternzeit!$H$2-Sternzeit!$G$2)/15*(Sternzeit!$B$7/Sternzeit!$B$6)))/24</f>
        <v>0.7531651236628566</v>
      </c>
      <c r="J37" s="14" t="s">
        <v>150</v>
      </c>
      <c r="K37" s="14" t="s">
        <v>151</v>
      </c>
      <c r="L37" s="14"/>
      <c r="M37" s="17">
        <f>VALUE(SUBSTITUTE(P37,"h",""))+VALUE(SUBSTITUTE(Q37,"m",""))/60+VALUE(SUBSTITUTE(R37,"s",""))/3600</f>
        <v>0.7116111111111111</v>
      </c>
      <c r="N37" s="17">
        <f>(VALUE(SUBSTITUTE(SUBSTITUTE(S37,"−",""),"°",""))+VALUE(SUBSTITUTE(T37,"′",""))/60+VALUE(SUBSTITUTE(U37,"″",""))/3600)*IF(LEFT(K37,1)="−",-1,1)</f>
        <v>40.86527777777778</v>
      </c>
      <c r="O37"/>
      <c r="P37" s="1" t="str">
        <f>MID(J37,1,SEARCH(" ",J37)-1)</f>
        <v>00h</v>
      </c>
      <c r="Q37" s="1" t="str">
        <f>MID(J37,SEARCH(" ",J37)+1,SEARCH(" ",J37,SEARCH(" ",J37)+1)-(SEARCH(" ",J37)+1))</f>
        <v>42m</v>
      </c>
      <c r="R37" s="1" t="str">
        <f>MID(J37,SEARCH(" ",J37,SEARCH(" ",J37)+1)+1,LEN(J37))</f>
        <v>41,8s</v>
      </c>
      <c r="S37" s="1" t="str">
        <f>MID(K37,1,SEARCH(" ",K37)-1)</f>
        <v>+40°</v>
      </c>
      <c r="T37" s="1" t="str">
        <f>MID(K37,SEARCH(" ",K37)+1,SEARCH(" ",K37,SEARCH(" ",K37)+1)-(SEARCH(" ",K37)+1))</f>
        <v>51′</v>
      </c>
      <c r="U37" s="1" t="str">
        <f>MID(K37,SEARCH(" ",K37,SEARCH(" ",K37)+1)+1,LEN(K37))</f>
        <v>55″</v>
      </c>
    </row>
    <row r="38" spans="2:21" ht="18.75" customHeight="1">
      <c r="B38" s="14" t="s">
        <v>152</v>
      </c>
      <c r="D38" s="14" t="s">
        <v>145</v>
      </c>
      <c r="E38" s="14" t="s">
        <v>153</v>
      </c>
      <c r="G38" s="15">
        <v>43765</v>
      </c>
      <c r="H38" s="16">
        <f>(((24-(Sternzeit!$D$12-M38))*(Sternzeit!$B$7/Sternzeit!$B$6))+((Sternzeit!$H$2-Sternzeit!$G$2)/15*(Sternzeit!$B$7/Sternzeit!$B$6)))/24</f>
        <v>0.7887843702002569</v>
      </c>
      <c r="J38" s="14" t="s">
        <v>154</v>
      </c>
      <c r="K38" s="14" t="s">
        <v>155</v>
      </c>
      <c r="L38" s="14"/>
      <c r="M38" s="17">
        <f>VALUE(SUBSTITUTE(P38,"h",""))+VALUE(SUBSTITUTE(Q38,"m",""))/60+VALUE(SUBSTITUTE(R38,"s",""))/3600</f>
        <v>1.564138888888889</v>
      </c>
      <c r="N38" s="17">
        <f>(VALUE(SUBSTITUTE(SUBSTITUTE(S38,"−",""),"°",""))+VALUE(SUBSTITUTE(T38,"′",""))/60+VALUE(SUBSTITUTE(U38,"″",""))/3600)*IF(LEFT(K38,1)="−",-1,1)</f>
        <v>30.660277777777775</v>
      </c>
      <c r="O38"/>
      <c r="P38" s="1" t="str">
        <f>MID(J38,1,SEARCH(" ",J38)-1)</f>
        <v>01h</v>
      </c>
      <c r="Q38" s="1" t="str">
        <f>MID(J38,SEARCH(" ",J38)+1,SEARCH(" ",J38,SEARCH(" ",J38)+1)-(SEARCH(" ",J38)+1))</f>
        <v>33m</v>
      </c>
      <c r="R38" s="1" t="str">
        <f>MID(J38,SEARCH(" ",J38,SEARCH(" ",J38)+1)+1,LEN(J38))</f>
        <v>50,9s</v>
      </c>
      <c r="S38" s="1" t="str">
        <f>MID(K38,1,SEARCH(" ",K38)-1)</f>
        <v>+30°</v>
      </c>
      <c r="T38" s="1" t="str">
        <f>MID(K38,SEARCH(" ",K38)+1,SEARCH(" ",K38,SEARCH(" ",K38)+1)-(SEARCH(" ",K38)+1))</f>
        <v>39′</v>
      </c>
      <c r="U38" s="1" t="str">
        <f>MID(K38,SEARCH(" ",K38,SEARCH(" ",K38)+1)+1,LEN(K38))</f>
        <v>37″</v>
      </c>
    </row>
    <row r="39" spans="2:21" ht="18.75" customHeight="1">
      <c r="B39" s="14" t="s">
        <v>156</v>
      </c>
      <c r="D39" s="14" t="s">
        <v>49</v>
      </c>
      <c r="E39" s="14" t="s">
        <v>157</v>
      </c>
      <c r="G39" s="15">
        <v>43771</v>
      </c>
      <c r="H39" s="16">
        <f>(((24-(Sternzeit!$D$12-M39))*(Sternzeit!$B$7/Sternzeit!$B$6))+((Sternzeit!$H$2-Sternzeit!$G$2)/15*(Sternzeit!$B$7/Sternzeit!$B$6)))/24</f>
        <v>0.8363273774142485</v>
      </c>
      <c r="J39" s="14" t="s">
        <v>158</v>
      </c>
      <c r="K39" s="14" t="s">
        <v>159</v>
      </c>
      <c r="L39" s="14"/>
      <c r="M39" s="17">
        <f>VALUE(SUBSTITUTE(P39,"h",""))+VALUE(SUBSTITUTE(Q39,"m",""))/60+VALUE(SUBSTITUTE(R39,"s",""))/3600</f>
        <v>2.702055555555556</v>
      </c>
      <c r="N39" s="17">
        <f>(VALUE(SUBSTITUTE(SUBSTITUTE(S39,"−",""),"°",""))+VALUE(SUBSTITUTE(T39,"′",""))/60+VALUE(SUBSTITUTE(U39,"″",""))/3600)*IF(LEFT(K39,1)="−",-1,1)</f>
        <v>42.74611111111111</v>
      </c>
      <c r="O39"/>
      <c r="P39" s="1" t="str">
        <f>MID(J39,1,SEARCH(" ",J39)-1)</f>
        <v>02h</v>
      </c>
      <c r="Q39" s="1" t="str">
        <f>MID(J39,SEARCH(" ",J39)+1,SEARCH(" ",J39,SEARCH(" ",J39)+1)-(SEARCH(" ",J39)+1))</f>
        <v>42m</v>
      </c>
      <c r="R39" s="1" t="str">
        <f>MID(J39,SEARCH(" ",J39,SEARCH(" ",J39)+1)+1,LEN(J39))</f>
        <v>07,4s</v>
      </c>
      <c r="S39" s="1" t="str">
        <f>MID(K39,1,SEARCH(" ",K39)-1)</f>
        <v>+42°</v>
      </c>
      <c r="T39" s="1" t="str">
        <f>MID(K39,SEARCH(" ",K39)+1,SEARCH(" ",K39,SEARCH(" ",K39)+1)-(SEARCH(" ",K39)+1))</f>
        <v>44′</v>
      </c>
      <c r="U39" s="1" t="str">
        <f>MID(K39,SEARCH(" ",K39,SEARCH(" ",K39)+1)+1,LEN(K39))</f>
        <v>46″</v>
      </c>
    </row>
    <row r="40" spans="2:21" ht="18.75" customHeight="1">
      <c r="B40" s="14" t="s">
        <v>160</v>
      </c>
      <c r="D40" s="14" t="s">
        <v>49</v>
      </c>
      <c r="E40" s="14" t="s">
        <v>161</v>
      </c>
      <c r="G40" s="15">
        <v>43824</v>
      </c>
      <c r="H40" s="16">
        <f>(((24-(Sternzeit!$D$12-M40))*(Sternzeit!$B$7/Sternzeit!$B$6))+((Sternzeit!$H$2-Sternzeit!$G$2)/15*(Sternzeit!$B$7/Sternzeit!$B$6)))/24</f>
        <v>0.9804430972678936</v>
      </c>
      <c r="J40" s="14" t="s">
        <v>162</v>
      </c>
      <c r="K40" s="14" t="s">
        <v>163</v>
      </c>
      <c r="L40" s="14"/>
      <c r="M40" s="17">
        <f>VALUE(SUBSTITUTE(P40,"h",""))+VALUE(SUBSTITUTE(Q40,"m",""))/60+VALUE(SUBSTITUTE(R40,"s",""))/3600</f>
        <v>6.1513888888888895</v>
      </c>
      <c r="N40" s="17">
        <f>(VALUE(SUBSTITUTE(SUBSTITUTE(S40,"−",""),"°",""))+VALUE(SUBSTITUTE(T40,"′",""))/60+VALUE(SUBSTITUTE(U40,"″",""))/3600)*IF(LEFT(K40,1)="−",-1,1)</f>
        <v>24.33861111111111</v>
      </c>
      <c r="O40"/>
      <c r="P40" s="1" t="str">
        <f>MID(J40,1,SEARCH(" ",J40)-1)</f>
        <v>06h</v>
      </c>
      <c r="Q40" s="1" t="str">
        <f>MID(J40,SEARCH(" ",J40)+1,SEARCH(" ",J40,SEARCH(" ",J40)+1)-(SEARCH(" ",J40)+1))</f>
        <v>09m</v>
      </c>
      <c r="R40" s="1" t="str">
        <f>MID(J40,SEARCH(" ",J40,SEARCH(" ",J40)+1)+1,LEN(J40))</f>
        <v>05s</v>
      </c>
      <c r="S40" s="1" t="str">
        <f>MID(K40,1,SEARCH(" ",K40)-1)</f>
        <v>+24°</v>
      </c>
      <c r="T40" s="1" t="str">
        <f>MID(K40,SEARCH(" ",K40)+1,SEARCH(" ",K40,SEARCH(" ",K40)+1)-(SEARCH(" ",K40)+1))</f>
        <v>20′</v>
      </c>
      <c r="U40" s="1" t="str">
        <f>MID(K40,SEARCH(" ",K40,SEARCH(" ",K40)+1)+1,LEN(K40))</f>
        <v>19″</v>
      </c>
    </row>
    <row r="41" spans="2:21" ht="18.75" customHeight="1">
      <c r="B41" s="14" t="s">
        <v>164</v>
      </c>
      <c r="D41" s="14" t="s">
        <v>49</v>
      </c>
      <c r="E41" s="14" t="s">
        <v>165</v>
      </c>
      <c r="G41" s="15">
        <v>43816</v>
      </c>
      <c r="H41" s="16">
        <f>(((24-(Sternzeit!$D$12-M41))*(Sternzeit!$B$7/Sternzeit!$B$6))+((Sternzeit!$H$2-Sternzeit!$G$2)/15*(Sternzeit!$B$7/Sternzeit!$B$6)))/24</f>
        <v>0.9576110801576566</v>
      </c>
      <c r="J41" s="14" t="s">
        <v>166</v>
      </c>
      <c r="K41" s="14" t="s">
        <v>167</v>
      </c>
      <c r="L41" s="14"/>
      <c r="M41" s="17">
        <f>VALUE(SUBSTITUTE(P41,"h",""))+VALUE(SUBSTITUTE(Q41,"m",""))/60+VALUE(SUBSTITUTE(R41,"s",""))/3600</f>
        <v>5.604916666666666</v>
      </c>
      <c r="N41" s="17">
        <f>(VALUE(SUBSTITUTE(SUBSTITUTE(S41,"−",""),"°",""))+VALUE(SUBSTITUTE(T41,"′",""))/60+VALUE(SUBSTITUTE(U41,"″",""))/3600)*IF(LEFT(K41,1)="−",-1,1)</f>
        <v>34.14083333333333</v>
      </c>
      <c r="O41"/>
      <c r="P41" s="1" t="str">
        <f>MID(J41,1,SEARCH(" ",J41)-1)</f>
        <v>05h</v>
      </c>
      <c r="Q41" s="1" t="str">
        <f>MID(J41,SEARCH(" ",J41)+1,SEARCH(" ",J41,SEARCH(" ",J41)+1)-(SEARCH(" ",J41)+1))</f>
        <v>36m</v>
      </c>
      <c r="R41" s="1" t="str">
        <f>MID(J41,SEARCH(" ",J41,SEARCH(" ",J41)+1)+1,LEN(J41))</f>
        <v>17,7s</v>
      </c>
      <c r="S41" s="1" t="str">
        <f>MID(K41,1,SEARCH(" ",K41)-1)</f>
        <v>+34°</v>
      </c>
      <c r="T41" s="1" t="str">
        <f>MID(K41,SEARCH(" ",K41)+1,SEARCH(" ",K41,SEARCH(" ",K41)+1)-(SEARCH(" ",K41)+1))</f>
        <v>08′</v>
      </c>
      <c r="U41" s="1" t="str">
        <f>MID(K41,SEARCH(" ",K41,SEARCH(" ",K41)+1)+1,LEN(K41))</f>
        <v>27″</v>
      </c>
    </row>
    <row r="42" spans="2:21" ht="18.75" customHeight="1">
      <c r="B42" s="14" t="s">
        <v>168</v>
      </c>
      <c r="D42" s="14" t="s">
        <v>49</v>
      </c>
      <c r="E42" s="14" t="s">
        <v>165</v>
      </c>
      <c r="G42" s="15">
        <v>43820</v>
      </c>
      <c r="H42" s="16">
        <f>(((24-(Sternzeit!$D$12-M42))*(Sternzeit!$B$7/Sternzeit!$B$6))+((Sternzeit!$H$2-Sternzeit!$G$2)/15*(Sternzeit!$B$7/Sternzeit!$B$6)))/24</f>
        <v>0.9687595758807764</v>
      </c>
      <c r="J42" s="14" t="s">
        <v>169</v>
      </c>
      <c r="K42" s="14" t="s">
        <v>170</v>
      </c>
      <c r="L42" s="14"/>
      <c r="M42" s="17">
        <f>VALUE(SUBSTITUTE(P42,"h",""))+VALUE(SUBSTITUTE(Q42,"m",""))/60+VALUE(SUBSTITUTE(R42,"s",""))/3600</f>
        <v>5.8717500000000005</v>
      </c>
      <c r="N42" s="17">
        <f>(VALUE(SUBSTITUTE(SUBSTITUTE(S42,"−",""),"°",""))+VALUE(SUBSTITUTE(T42,"′",""))/60+VALUE(SUBSTITUTE(U42,"″",""))/3600)*IF(LEFT(K42,1)="−",-1,1)</f>
        <v>32.55305555555555</v>
      </c>
      <c r="O42"/>
      <c r="P42" s="1" t="str">
        <f>MID(J42,1,SEARCH(" ",J42)-1)</f>
        <v>05h</v>
      </c>
      <c r="Q42" s="1" t="str">
        <f>MID(J42,SEARCH(" ",J42)+1,SEARCH(" ",J42,SEARCH(" ",J42)+1)-(SEARCH(" ",J42)+1))</f>
        <v>52m</v>
      </c>
      <c r="R42" s="1" t="str">
        <f>MID(J42,SEARCH(" ",J42,SEARCH(" ",J42)+1)+1,LEN(J42))</f>
        <v>18,3s</v>
      </c>
      <c r="S42" s="1" t="str">
        <f>MID(K42,1,SEARCH(" ",K42)-1)</f>
        <v>+32°</v>
      </c>
      <c r="T42" s="1" t="str">
        <f>MID(K42,SEARCH(" ",K42)+1,SEARCH(" ",K42,SEARCH(" ",K42)+1)-(SEARCH(" ",K42)+1))</f>
        <v>33′</v>
      </c>
      <c r="U42" s="1" t="str">
        <f>MID(K42,SEARCH(" ",K42,SEARCH(" ",K42)+1)+1,LEN(K42))</f>
        <v>11″</v>
      </c>
    </row>
    <row r="43" spans="2:21" ht="18.75" customHeight="1">
      <c r="B43" s="14" t="s">
        <v>171</v>
      </c>
      <c r="D43" s="14" t="s">
        <v>49</v>
      </c>
      <c r="E43" s="14" t="s">
        <v>165</v>
      </c>
      <c r="G43" s="15">
        <v>43814</v>
      </c>
      <c r="H43" s="16">
        <f>(((24-(Sternzeit!$D$12-M43))*(Sternzeit!$B$7/Sternzeit!$B$6))+((Sternzeit!$H$2-Sternzeit!$G$2)/15*(Sternzeit!$B$7/Sternzeit!$B$6)))/24</f>
        <v>0.9523281369417873</v>
      </c>
      <c r="J43" s="14" t="s">
        <v>172</v>
      </c>
      <c r="K43" s="14" t="s">
        <v>173</v>
      </c>
      <c r="L43" s="14"/>
      <c r="M43" s="17">
        <f>VALUE(SUBSTITUTE(P43,"h",""))+VALUE(SUBSTITUTE(Q43,"m",""))/60+VALUE(SUBSTITUTE(R43,"s",""))/3600</f>
        <v>5.478472222222222</v>
      </c>
      <c r="N43" s="17">
        <f>(VALUE(SUBSTITUTE(SUBSTITUTE(S43,"−",""),"°",""))+VALUE(SUBSTITUTE(T43,"′",""))/60+VALUE(SUBSTITUTE(U43,"″",""))/3600)*IF(LEFT(K43,1)="−",-1,1)</f>
        <v>35.855000000000004</v>
      </c>
      <c r="O43"/>
      <c r="P43" s="1" t="str">
        <f>MID(J43,1,SEARCH(" ",J43)-1)</f>
        <v>05h</v>
      </c>
      <c r="Q43" s="1" t="str">
        <f>MID(J43,SEARCH(" ",J43)+1,SEARCH(" ",J43,SEARCH(" ",J43)+1)-(SEARCH(" ",J43)+1))</f>
        <v>28m</v>
      </c>
      <c r="R43" s="1" t="str">
        <f>MID(J43,SEARCH(" ",J43,SEARCH(" ",J43)+1)+1,LEN(J43))</f>
        <v>42,5s</v>
      </c>
      <c r="S43" s="1" t="str">
        <f>MID(K43,1,SEARCH(" ",K43)-1)</f>
        <v>+35°</v>
      </c>
      <c r="T43" s="1" t="str">
        <f>MID(K43,SEARCH(" ",K43)+1,SEARCH(" ",K43,SEARCH(" ",K43)+1)-(SEARCH(" ",K43)+1))</f>
        <v>51′</v>
      </c>
      <c r="U43" s="1" t="str">
        <f>MID(K43,SEARCH(" ",K43,SEARCH(" ",K43)+1)+1,LEN(K43))</f>
        <v>18″</v>
      </c>
    </row>
    <row r="44" spans="2:21" ht="18.75" customHeight="1">
      <c r="B44" s="14" t="s">
        <v>174</v>
      </c>
      <c r="D44" s="14" t="s">
        <v>49</v>
      </c>
      <c r="E44" s="14" t="s">
        <v>137</v>
      </c>
      <c r="G44" s="15">
        <v>43708</v>
      </c>
      <c r="H44" s="16">
        <f>(((24-(Sternzeit!$D$12-M44))*(Sternzeit!$B$7/Sternzeit!$B$6))+((Sternzeit!$H$2-Sternzeit!$G$2)/15*(Sternzeit!$B$7/Sternzeit!$B$6)))/24</f>
        <v>1.6229729418640606</v>
      </c>
      <c r="J44" s="14" t="s">
        <v>175</v>
      </c>
      <c r="K44" s="14" t="s">
        <v>176</v>
      </c>
      <c r="L44" s="14"/>
      <c r="M44" s="17">
        <f>VALUE(SUBSTITUTE(P44,"h",""))+VALUE(SUBSTITUTE(Q44,"m",""))/60+VALUE(SUBSTITUTE(R44,"s",""))/3600</f>
        <v>21.529999999999998</v>
      </c>
      <c r="N44" s="17">
        <f>(VALUE(SUBSTITUTE(SUBSTITUTE(S44,"−",""),"°",""))+VALUE(SUBSTITUTE(T44,"′",""))/60+VALUE(SUBSTITUTE(U44,"″",""))/3600)*IF(LEFT(K44,1)="−",-1,1)</f>
        <v>48.45</v>
      </c>
      <c r="O44"/>
      <c r="P44" s="1" t="str">
        <f>MID(J44,1,SEARCH(" ",J44)-1)</f>
        <v>21h</v>
      </c>
      <c r="Q44" s="1" t="str">
        <f>MID(J44,SEARCH(" ",J44)+1,SEARCH(" ",J44,SEARCH(" ",J44)+1)-(SEARCH(" ",J44)+1))</f>
        <v>31m</v>
      </c>
      <c r="R44" s="1" t="str">
        <f>MID(J44,SEARCH(" ",J44,SEARCH(" ",J44)+1)+1,LEN(J44))</f>
        <v>48s</v>
      </c>
      <c r="S44" s="1" t="str">
        <f>MID(K44,1,SEARCH(" ",K44)-1)</f>
        <v>+48°</v>
      </c>
      <c r="T44" s="1" t="str">
        <f>MID(K44,SEARCH(" ",K44)+1,SEARCH(" ",K44,SEARCH(" ",K44)+1)-(SEARCH(" ",K44)+1))</f>
        <v>27′</v>
      </c>
      <c r="U44" s="1" t="str">
        <f>MID(K44,SEARCH(" ",K44,SEARCH(" ",K44)+1)+1,LEN(K44))</f>
        <v>00″</v>
      </c>
    </row>
    <row r="45" spans="2:21" ht="18.75" customHeight="1">
      <c r="B45" s="14" t="s">
        <v>177</v>
      </c>
      <c r="C45" s="14" t="s">
        <v>178</v>
      </c>
      <c r="D45" s="14" t="s">
        <v>179</v>
      </c>
      <c r="E45" s="14" t="s">
        <v>180</v>
      </c>
      <c r="G45" s="15">
        <v>43569</v>
      </c>
      <c r="H45" s="16">
        <f>(((24-(Sternzeit!$D$12-M45))*(Sternzeit!$B$7/Sternzeit!$B$6))+((Sternzeit!$H$2-Sternzeit!$G$2)/15*(Sternzeit!$B$7/Sternzeit!$B$6)))/24</f>
        <v>1.2402674595999932</v>
      </c>
      <c r="J45" s="14" t="s">
        <v>181</v>
      </c>
      <c r="K45" s="14" t="s">
        <v>182</v>
      </c>
      <c r="L45" s="14"/>
      <c r="M45" s="17">
        <f>VALUE(SUBSTITUTE(P45,"h",""))+VALUE(SUBSTITUTE(Q45,"m",""))/60+VALUE(SUBSTITUTE(R45,"s",""))/3600</f>
        <v>12.370147222222222</v>
      </c>
      <c r="N45" s="17">
        <f>(VALUE(SUBSTITUTE(SUBSTITUTE(S45,"−",""),"°",""))+VALUE(SUBSTITUTE(T45,"′",""))/60+VALUE(SUBSTITUTE(U45,"″",""))/3600)*IF(LEFT(K45,1)="−",-1,1)</f>
        <v>58.08294444444445</v>
      </c>
      <c r="O45"/>
      <c r="P45" s="1" t="str">
        <f>MID(J45,1,SEARCH(" ",J45)-1)</f>
        <v>12h</v>
      </c>
      <c r="Q45" s="1" t="str">
        <f>MID(J45,SEARCH(" ",J45)+1,SEARCH(" ",J45,SEARCH(" ",J45)+1)-(SEARCH(" ",J45)+1))</f>
        <v>22m</v>
      </c>
      <c r="R45" s="1" t="str">
        <f>MID(J45,SEARCH(" ",J45,SEARCH(" ",J45)+1)+1,LEN(J45))</f>
        <v>12,53s</v>
      </c>
      <c r="S45" s="1" t="str">
        <f>MID(K45,1,SEARCH(" ",K45)-1)</f>
        <v>+58°</v>
      </c>
      <c r="T45" s="1" t="str">
        <f>MID(K45,SEARCH(" ",K45)+1,SEARCH(" ",K45,SEARCH(" ",K45)+1)-(SEARCH(" ",K45)+1))</f>
        <v>04′</v>
      </c>
      <c r="U45" s="1" t="str">
        <f>MID(K45,SEARCH(" ",K45,SEARCH(" ",K45)+1)+1,LEN(K45))</f>
        <v>58,6″</v>
      </c>
    </row>
    <row r="46" spans="2:21" ht="18.75" customHeight="1">
      <c r="B46" s="14" t="s">
        <v>183</v>
      </c>
      <c r="D46" s="14" t="s">
        <v>49</v>
      </c>
      <c r="E46" s="14" t="s">
        <v>184</v>
      </c>
      <c r="G46" s="15">
        <v>43468</v>
      </c>
      <c r="H46" s="16">
        <f>(((24-(Sternzeit!$D$12-M46))*(Sternzeit!$B$7/Sternzeit!$B$6))+((Sternzeit!$H$2-Sternzeit!$G$2)/15*(Sternzeit!$B$7/Sternzeit!$B$6)))/24</f>
        <v>1.0061487012415953</v>
      </c>
      <c r="J46" s="14" t="s">
        <v>185</v>
      </c>
      <c r="K46" s="14" t="s">
        <v>186</v>
      </c>
      <c r="L46" s="14"/>
      <c r="M46" s="17">
        <f>VALUE(SUBSTITUTE(P46,"h",""))+VALUE(SUBSTITUTE(Q46,"m",""))/60+VALUE(SUBSTITUTE(R46,"s",""))/3600</f>
        <v>6.766638888888889</v>
      </c>
      <c r="N46" s="17">
        <f>(VALUE(SUBSTITUTE(SUBSTITUTE(S46,"−",""),"°",""))+VALUE(SUBSTITUTE(T46,"′",""))/60+VALUE(SUBSTITUTE(U46,"″",""))/3600)*IF(LEFT(K46,1)="−",-1,1)</f>
        <v>-20.754166666666666</v>
      </c>
      <c r="O46"/>
      <c r="P46" s="1" t="str">
        <f>MID(J46,1,SEARCH(" ",J46)-1)</f>
        <v>06h</v>
      </c>
      <c r="Q46" s="1" t="str">
        <f>MID(J46,SEARCH(" ",J46)+1,SEARCH(" ",J46,SEARCH(" ",J46)+1)-(SEARCH(" ",J46)+1))</f>
        <v>45m</v>
      </c>
      <c r="R46" s="1" t="str">
        <f>MID(J46,SEARCH(" ",J46,SEARCH(" ",J46)+1)+1,LEN(J46))</f>
        <v>59,9s</v>
      </c>
      <c r="S46" s="1" t="str">
        <f>MID(K46,1,SEARCH(" ",K46)-1)</f>
        <v>−20°</v>
      </c>
      <c r="T46" s="1" t="str">
        <f>MID(K46,SEARCH(" ",K46)+1,SEARCH(" ",K46,SEARCH(" ",K46)+1)-(SEARCH(" ",K46)+1))</f>
        <v>45′</v>
      </c>
      <c r="U46" s="1" t="str">
        <f>MID(K46,SEARCH(" ",K46,SEARCH(" ",K46)+1)+1,LEN(K46))</f>
        <v>15″</v>
      </c>
    </row>
    <row r="47" spans="2:21" ht="18.75" customHeight="1">
      <c r="B47" s="14" t="s">
        <v>187</v>
      </c>
      <c r="C47" s="14" t="s">
        <v>188</v>
      </c>
      <c r="D47" s="14" t="s">
        <v>58</v>
      </c>
      <c r="E47" s="14" t="s">
        <v>189</v>
      </c>
      <c r="G47" s="15">
        <v>43815</v>
      </c>
      <c r="H47" s="16">
        <f>(((24-(Sternzeit!$D$12-M47))*(Sternzeit!$B$7/Sternzeit!$B$6))+((Sternzeit!$H$2-Sternzeit!$G$2)/15*(Sternzeit!$B$7/Sternzeit!$B$6)))/24</f>
        <v>0.956900807475734</v>
      </c>
      <c r="J47" s="14" t="s">
        <v>190</v>
      </c>
      <c r="K47" s="14" t="s">
        <v>191</v>
      </c>
      <c r="L47" s="14"/>
      <c r="M47" s="17">
        <f>VALUE(SUBSTITUTE(P47,"h",""))+VALUE(SUBSTITUTE(Q47,"m",""))/60+VALUE(SUBSTITUTE(R47,"s",""))/3600</f>
        <v>5.587916666666667</v>
      </c>
      <c r="N47" s="17">
        <f>(VALUE(SUBSTITUTE(SUBSTITUTE(S47,"−",""),"°",""))+VALUE(SUBSTITUTE(T47,"′",""))/60+VALUE(SUBSTITUTE(U47,"″",""))/3600)*IF(LEFT(K47,1)="−",-1,1)</f>
        <v>-5.389722222222223</v>
      </c>
      <c r="O47"/>
      <c r="P47" s="1" t="str">
        <f>MID(J47,1,SEARCH(" ",J47)-1)</f>
        <v>05h</v>
      </c>
      <c r="Q47" s="1" t="str">
        <f>MID(J47,SEARCH(" ",J47)+1,SEARCH(" ",J47,SEARCH(" ",J47)+1)-(SEARCH(" ",J47)+1))</f>
        <v>35m</v>
      </c>
      <c r="R47" s="1" t="str">
        <f>MID(J47,SEARCH(" ",J47,SEARCH(" ",J47)+1)+1,LEN(J47))</f>
        <v>16,5s</v>
      </c>
      <c r="S47" s="1" t="str">
        <f>MID(K47,1,SEARCH(" ",K47)-1)</f>
        <v>−05°</v>
      </c>
      <c r="T47" s="1" t="str">
        <f>MID(K47,SEARCH(" ",K47)+1,SEARCH(" ",K47,SEARCH(" ",K47)+1)-(SEARCH(" ",K47)+1))</f>
        <v>23′</v>
      </c>
      <c r="U47" s="1" t="str">
        <f>MID(K47,SEARCH(" ",K47,SEARCH(" ",K47)+1)+1,LEN(K47))</f>
        <v>23″</v>
      </c>
    </row>
    <row r="48" spans="2:21" ht="18.75" customHeight="1">
      <c r="B48" s="14" t="s">
        <v>192</v>
      </c>
      <c r="D48" s="14" t="s">
        <v>58</v>
      </c>
      <c r="E48" s="14" t="s">
        <v>189</v>
      </c>
      <c r="G48" s="15">
        <v>43815</v>
      </c>
      <c r="H48" s="16">
        <f>(((24-(Sternzeit!$D$12-M48))*(Sternzeit!$B$7/Sternzeit!$B$6))+((Sternzeit!$H$2-Sternzeit!$G$2)/15*(Sternzeit!$B$7/Sternzeit!$B$6)))/24</f>
        <v>0.9570737333411041</v>
      </c>
      <c r="J48" s="14" t="s">
        <v>193</v>
      </c>
      <c r="K48" s="14" t="s">
        <v>194</v>
      </c>
      <c r="L48" s="14"/>
      <c r="M48" s="17">
        <f>VALUE(SUBSTITUTE(P48,"h",""))+VALUE(SUBSTITUTE(Q48,"m",""))/60+VALUE(SUBSTITUTE(R48,"s",""))/3600</f>
        <v>5.592055555555556</v>
      </c>
      <c r="N48" s="17">
        <f>(VALUE(SUBSTITUTE(SUBSTITUTE(S48,"−",""),"°",""))+VALUE(SUBSTITUTE(T48,"′",""))/60+VALUE(SUBSTITUTE(U48,"″",""))/3600)*IF(LEFT(K48,1)="−",-1,1)</f>
        <v>-5.2675</v>
      </c>
      <c r="O48"/>
      <c r="P48" s="1" t="str">
        <f>MID(J48,1,SEARCH(" ",J48)-1)</f>
        <v>05h</v>
      </c>
      <c r="Q48" s="1" t="str">
        <f>MID(J48,SEARCH(" ",J48)+1,SEARCH(" ",J48,SEARCH(" ",J48)+1)-(SEARCH(" ",J48)+1))</f>
        <v>35m</v>
      </c>
      <c r="R48" s="1" t="str">
        <f>MID(J48,SEARCH(" ",J48,SEARCH(" ",J48)+1)+1,LEN(J48))</f>
        <v>31,4s</v>
      </c>
      <c r="S48" s="1" t="str">
        <f>MID(K48,1,SEARCH(" ",K48)-1)</f>
        <v>−05°</v>
      </c>
      <c r="T48" s="1" t="str">
        <f>MID(K48,SEARCH(" ",K48)+1,SEARCH(" ",K48,SEARCH(" ",K48)+1)-(SEARCH(" ",K48)+1))</f>
        <v>16′</v>
      </c>
      <c r="U48" s="1" t="str">
        <f>MID(K48,SEARCH(" ",K48,SEARCH(" ",K48)+1)+1,LEN(K48))</f>
        <v>03″</v>
      </c>
    </row>
    <row r="49" spans="2:21" ht="18.75" customHeight="1">
      <c r="B49" s="14" t="s">
        <v>195</v>
      </c>
      <c r="D49" s="14" t="s">
        <v>49</v>
      </c>
      <c r="E49" s="14" t="s">
        <v>196</v>
      </c>
      <c r="G49" s="15">
        <v>43497</v>
      </c>
      <c r="H49" s="16">
        <f>(((24-(Sternzeit!$D$12-M49))*(Sternzeit!$B$7/Sternzeit!$B$6))+((Sternzeit!$H$2-Sternzeit!$G$2)/15*(Sternzeit!$B$7/Sternzeit!$B$6)))/24</f>
        <v>1.0858118175158677</v>
      </c>
      <c r="J49" s="14" t="s">
        <v>197</v>
      </c>
      <c r="K49" s="14" t="s">
        <v>198</v>
      </c>
      <c r="L49" s="14"/>
      <c r="M49" s="17">
        <f>VALUE(SUBSTITUTE(P49,"h",""))+VALUE(SUBSTITUTE(Q49,"m",""))/60+VALUE(SUBSTITUTE(R49,"s",""))/3600</f>
        <v>8.673333333333332</v>
      </c>
      <c r="N49" s="17">
        <f>(VALUE(SUBSTITUTE(SUBSTITUTE(S49,"−",""),"°",""))+VALUE(SUBSTITUTE(T49,"′",""))/60+VALUE(SUBSTITUTE(U49,"″",""))/3600)*IF(LEFT(K49,1)="−",-1,1)</f>
        <v>19.683333333333334</v>
      </c>
      <c r="O49"/>
      <c r="P49" s="1" t="str">
        <f>MID(J49,1,SEARCH(" ",J49)-1)</f>
        <v>8h</v>
      </c>
      <c r="Q49" s="1" t="str">
        <f>MID(J49,SEARCH(" ",J49)+1,SEARCH(" ",J49,SEARCH(" ",J49)+1)-(SEARCH(" ",J49)+1))</f>
        <v>40m</v>
      </c>
      <c r="R49" s="1" t="str">
        <f>MID(J49,SEARCH(" ",J49,SEARCH(" ",J49)+1)+1,LEN(J49))</f>
        <v>24s</v>
      </c>
      <c r="S49" s="1" t="str">
        <f>MID(K49,1,SEARCH(" ",K49)-1)</f>
        <v>+19°</v>
      </c>
      <c r="T49" s="1" t="str">
        <f>MID(K49,SEARCH(" ",K49)+1,SEARCH(" ",K49,SEARCH(" ",K49)+1)-(SEARCH(" ",K49)+1))</f>
        <v>41′</v>
      </c>
      <c r="U49" s="1" t="str">
        <f>MID(K49,SEARCH(" ",K49,SEARCH(" ",K49)+1)+1,LEN(K49))</f>
        <v>00″</v>
      </c>
    </row>
    <row r="50" spans="2:21" ht="18.75" customHeight="1">
      <c r="B50" s="14" t="s">
        <v>199</v>
      </c>
      <c r="D50" s="14" t="s">
        <v>49</v>
      </c>
      <c r="E50" s="14" t="s">
        <v>27</v>
      </c>
      <c r="G50" s="15">
        <v>43788</v>
      </c>
      <c r="H50" s="16">
        <f>(((24-(Sternzeit!$D$12-M50))*(Sternzeit!$B$7/Sternzeit!$B$6))+((Sternzeit!$H$2-Sternzeit!$G$2)/15*(Sternzeit!$B$7/Sternzeit!$B$6)))/24</f>
        <v>0.8817825079047447</v>
      </c>
      <c r="J50" s="14" t="s">
        <v>200</v>
      </c>
      <c r="K50" s="14" t="s">
        <v>201</v>
      </c>
      <c r="L50" s="14"/>
      <c r="M50" s="17">
        <f>VALUE(SUBSTITUTE(P50,"h",""))+VALUE(SUBSTITUTE(Q50,"m",""))/60+VALUE(SUBSTITUTE(R50,"s",""))/3600</f>
        <v>3.79</v>
      </c>
      <c r="N50" s="17">
        <f>(VALUE(SUBSTITUTE(SUBSTITUTE(S50,"−",""),"°",""))+VALUE(SUBSTITUTE(T50,"′",""))/60+VALUE(SUBSTITUTE(U50,"″",""))/3600)*IF(LEFT(K50,1)="−",-1,1)</f>
        <v>24.116666666666667</v>
      </c>
      <c r="O50"/>
      <c r="P50" s="1" t="str">
        <f>MID(J50,1,SEARCH(" ",J50)-1)</f>
        <v>3h</v>
      </c>
      <c r="Q50" s="1" t="str">
        <f>MID(J50,SEARCH(" ",J50)+1,SEARCH(" ",J50,SEARCH(" ",J50)+1)-(SEARCH(" ",J50)+1))</f>
        <v>47m</v>
      </c>
      <c r="R50" s="1" t="str">
        <f>MID(J50,SEARCH(" ",J50,SEARCH(" ",J50)+1)+1,LEN(J50))</f>
        <v>24s</v>
      </c>
      <c r="S50" s="1" t="str">
        <f>MID(K50,1,SEARCH(" ",K50)-1)</f>
        <v>+24°</v>
      </c>
      <c r="T50" s="1" t="str">
        <f>MID(K50,SEARCH(" ",K50)+1,SEARCH(" ",K50,SEARCH(" ",K50)+1)-(SEARCH(" ",K50)+1))</f>
        <v>07′</v>
      </c>
      <c r="U50" s="1" t="str">
        <f>MID(K50,SEARCH(" ",K50,SEARCH(" ",K50)+1)+1,LEN(K50))</f>
        <v>00″</v>
      </c>
    </row>
    <row r="51" spans="2:21" ht="18.75" customHeight="1">
      <c r="B51" s="14" t="s">
        <v>202</v>
      </c>
      <c r="D51" s="14" t="s">
        <v>49</v>
      </c>
      <c r="E51" s="14" t="s">
        <v>203</v>
      </c>
      <c r="G51" s="15">
        <v>43482</v>
      </c>
      <c r="H51" s="16">
        <f>(((24-(Sternzeit!$D$12-M51))*(Sternzeit!$B$7/Sternzeit!$B$6))+((Sternzeit!$H$2-Sternzeit!$G$2)/15*(Sternzeit!$B$7/Sternzeit!$B$6)))/24</f>
        <v>1.0449363210169842</v>
      </c>
      <c r="J51" s="14" t="s">
        <v>204</v>
      </c>
      <c r="K51" s="14" t="s">
        <v>205</v>
      </c>
      <c r="L51" s="14"/>
      <c r="M51" s="17">
        <f>VALUE(SUBSTITUTE(P51,"h",""))+VALUE(SUBSTITUTE(Q51,"m",""))/60+VALUE(SUBSTITUTE(R51,"s",""))/3600</f>
        <v>7.695</v>
      </c>
      <c r="N51" s="17">
        <f>(VALUE(SUBSTITUTE(SUBSTITUTE(S51,"−",""),"°",""))+VALUE(SUBSTITUTE(T51,"′",""))/60+VALUE(SUBSTITUTE(U51,"″",""))/3600)*IF(LEFT(K51,1)="−",-1,1)</f>
        <v>-14.816666666666666</v>
      </c>
      <c r="O51"/>
      <c r="P51" s="1" t="str">
        <f>MID(J51,1,SEARCH(" ",J51)-1)</f>
        <v>7h</v>
      </c>
      <c r="Q51" s="1" t="str">
        <f>MID(J51,SEARCH(" ",J51)+1,SEARCH(" ",J51,SEARCH(" ",J51)+1)-(SEARCH(" ",J51)+1))</f>
        <v>41m</v>
      </c>
      <c r="R51" s="1" t="str">
        <f>MID(J51,SEARCH(" ",J51,SEARCH(" ",J51)+1)+1,LEN(J51))</f>
        <v>42s</v>
      </c>
      <c r="S51" s="1" t="str">
        <f>MID(K51,1,SEARCH(" ",K51)-1)</f>
        <v>−14°</v>
      </c>
      <c r="T51" s="1" t="str">
        <f>MID(K51,SEARCH(" ",K51)+1,SEARCH(" ",K51,SEARCH(" ",K51)+1)-(SEARCH(" ",K51)+1))</f>
        <v>49′</v>
      </c>
      <c r="U51" s="1" t="str">
        <f>MID(K51,SEARCH(" ",K51,SEARCH(" ",K51)+1)+1,LEN(K51))</f>
        <v>00″</v>
      </c>
    </row>
    <row r="52" spans="2:21" ht="18.75" customHeight="1">
      <c r="B52" s="14" t="s">
        <v>206</v>
      </c>
      <c r="D52" s="14" t="s">
        <v>49</v>
      </c>
      <c r="E52" s="14" t="s">
        <v>203</v>
      </c>
      <c r="G52" s="15">
        <v>43482</v>
      </c>
      <c r="H52" s="16">
        <f>(((24-(Sternzeit!$D$12-M52))*(Sternzeit!$B$7/Sternzeit!$B$6))+((Sternzeit!$H$2-Sternzeit!$G$2)/15*(Sternzeit!$B$7/Sternzeit!$B$6)))/24</f>
        <v>1.0413733518445942</v>
      </c>
      <c r="J52" s="14" t="s">
        <v>207</v>
      </c>
      <c r="K52" s="14" t="s">
        <v>208</v>
      </c>
      <c r="L52" s="14"/>
      <c r="M52" s="17">
        <f>VALUE(SUBSTITUTE(P52,"h",""))+VALUE(SUBSTITUTE(Q52,"m",""))/60+VALUE(SUBSTITUTE(R52,"s",""))/3600</f>
        <v>7.609722222222222</v>
      </c>
      <c r="N52" s="17">
        <f>(VALUE(SUBSTITUTE(SUBSTITUTE(S52,"−",""),"°",""))+VALUE(SUBSTITUTE(T52,"′",""))/60+VALUE(SUBSTITUTE(U52,"″",""))/3600)*IF(LEFT(K52,1)="−",-1,1)</f>
        <v>-14.4825</v>
      </c>
      <c r="O52"/>
      <c r="P52" s="1" t="str">
        <f>MID(J52,1,SEARCH(" ",J52)-1)</f>
        <v>07h</v>
      </c>
      <c r="Q52" s="1" t="str">
        <f>MID(J52,SEARCH(" ",J52)+1,SEARCH(" ",J52,SEARCH(" ",J52)+1)-(SEARCH(" ",J52)+1))</f>
        <v>36m</v>
      </c>
      <c r="R52" s="1" t="str">
        <f>MID(J52,SEARCH(" ",J52,SEARCH(" ",J52)+1)+1,LEN(J52))</f>
        <v>35,0s</v>
      </c>
      <c r="S52" s="1" t="str">
        <f>MID(K52,1,SEARCH(" ",K52)-1)</f>
        <v>−14°</v>
      </c>
      <c r="T52" s="1" t="str">
        <f>MID(K52,SEARCH(" ",K52)+1,SEARCH(" ",K52,SEARCH(" ",K52)+1)-(SEARCH(" ",K52)+1))</f>
        <v>28′</v>
      </c>
      <c r="U52" s="1" t="str">
        <f>MID(K52,SEARCH(" ",K52,SEARCH(" ",K52)+1)+1,LEN(K52))</f>
        <v>57″</v>
      </c>
    </row>
    <row r="53" spans="2:21" ht="18.75" customHeight="1">
      <c r="B53" s="14" t="s">
        <v>209</v>
      </c>
      <c r="D53" s="14" t="s">
        <v>49</v>
      </c>
      <c r="E53" s="14" t="s">
        <v>210</v>
      </c>
      <c r="G53" s="15">
        <v>43491</v>
      </c>
      <c r="H53" s="16">
        <f>(((24-(Sternzeit!$D$12-M53))*(Sternzeit!$B$7/Sternzeit!$B$6))+((Sternzeit!$H$2-Sternzeit!$G$2)/15*(Sternzeit!$B$7/Sternzeit!$B$6)))/24</f>
        <v>1.0672193855478918</v>
      </c>
      <c r="J53" s="14" t="s">
        <v>211</v>
      </c>
      <c r="K53" s="14" t="s">
        <v>212</v>
      </c>
      <c r="L53" s="14"/>
      <c r="M53" s="17">
        <f>VALUE(SUBSTITUTE(P53,"h",""))+VALUE(SUBSTITUTE(Q53,"m",""))/60+VALUE(SUBSTITUTE(R53,"s",""))/3600</f>
        <v>8.228333333333333</v>
      </c>
      <c r="N53" s="17">
        <f>(VALUE(SUBSTITUTE(SUBSTITUTE(S53,"−",""),"°",""))+VALUE(SUBSTITUTE(T53,"′",""))/60+VALUE(SUBSTITUTE(U53,"″",""))/3600)*IF(LEFT(K53,1)="−",-1,1)</f>
        <v>-5.75</v>
      </c>
      <c r="O53"/>
      <c r="P53" s="1" t="str">
        <f>MID(J53,1,SEARCH(" ",J53)-1)</f>
        <v>8h</v>
      </c>
      <c r="Q53" s="1" t="str">
        <f>MID(J53,SEARCH(" ",J53)+1,SEARCH(" ",J53,SEARCH(" ",J53)+1)-(SEARCH(" ",J53)+1))</f>
        <v>13m</v>
      </c>
      <c r="R53" s="1" t="str">
        <f>MID(J53,SEARCH(" ",J53,SEARCH(" ",J53)+1)+1,LEN(J53))</f>
        <v>42s</v>
      </c>
      <c r="S53" s="1" t="str">
        <f>MID(K53,1,SEARCH(" ",K53)-1)</f>
        <v>−5°</v>
      </c>
      <c r="T53" s="1" t="str">
        <f>MID(K53,SEARCH(" ",K53)+1,SEARCH(" ",K53,SEARCH(" ",K53)+1)-(SEARCH(" ",K53)+1))</f>
        <v>45′</v>
      </c>
      <c r="U53" s="1" t="str">
        <f>MID(K53,SEARCH(" ",K53,SEARCH(" ",K53)+1)+1,LEN(K53))</f>
        <v>00″</v>
      </c>
    </row>
    <row r="54" spans="2:21" ht="18.75" customHeight="1">
      <c r="B54" s="14" t="s">
        <v>213</v>
      </c>
      <c r="D54" s="14" t="s">
        <v>145</v>
      </c>
      <c r="E54" s="14" t="s">
        <v>214</v>
      </c>
      <c r="G54" s="15">
        <v>43552</v>
      </c>
      <c r="H54" s="16">
        <f>(((24-(Sternzeit!$D$12-M54))*(Sternzeit!$B$7/Sternzeit!$B$6))+((Sternzeit!$H$2-Sternzeit!$G$2)/15*(Sternzeit!$B$7/Sternzeit!$B$6)))/24</f>
        <v>1.2455384488802028</v>
      </c>
      <c r="J54" s="14" t="s">
        <v>215</v>
      </c>
      <c r="K54" s="14" t="s">
        <v>216</v>
      </c>
      <c r="L54" s="14"/>
      <c r="M54" s="17">
        <f>VALUE(SUBSTITUTE(P54,"h",""))+VALUE(SUBSTITUTE(Q54,"m",""))/60+VALUE(SUBSTITUTE(R54,"s",""))/3600</f>
        <v>12.496305555555555</v>
      </c>
      <c r="N54" s="17">
        <f>(VALUE(SUBSTITUTE(SUBSTITUTE(S54,"−",""),"°",""))+VALUE(SUBSTITUTE(T54,"′",""))/60+VALUE(SUBSTITUTE(U54,"″",""))/3600)*IF(LEFT(K54,1)="−",-1,1)</f>
        <v>8.000555555555556</v>
      </c>
      <c r="O54"/>
      <c r="P54" s="1" t="str">
        <f>MID(J54,1,SEARCH(" ",J54)-1)</f>
        <v>12h</v>
      </c>
      <c r="Q54" s="1" t="str">
        <f>MID(J54,SEARCH(" ",J54)+1,SEARCH(" ",J54,SEARCH(" ",J54)+1)-(SEARCH(" ",J54)+1))</f>
        <v>29m</v>
      </c>
      <c r="R54" s="1" t="str">
        <f>MID(J54,SEARCH(" ",J54,SEARCH(" ",J54)+1)+1,LEN(J54))</f>
        <v>46,7s</v>
      </c>
      <c r="S54" s="1" t="str">
        <f>MID(K54,1,SEARCH(" ",K54)-1)</f>
        <v>+08°</v>
      </c>
      <c r="T54" s="1" t="str">
        <f>MID(K54,SEARCH(" ",K54)+1,SEARCH(" ",K54,SEARCH(" ",K54)+1)-(SEARCH(" ",K54)+1))</f>
        <v>00′</v>
      </c>
      <c r="U54" s="1" t="str">
        <f>MID(K54,SEARCH(" ",K54,SEARCH(" ",K54)+1)+1,LEN(K54))</f>
        <v>02″</v>
      </c>
    </row>
    <row r="55" spans="2:21" ht="18.75" customHeight="1">
      <c r="B55" s="14" t="s">
        <v>217</v>
      </c>
      <c r="D55" s="14" t="s">
        <v>49</v>
      </c>
      <c r="E55" s="14" t="s">
        <v>218</v>
      </c>
      <c r="G55" s="15">
        <v>43473</v>
      </c>
      <c r="H55" s="16">
        <f>(((24-(Sternzeit!$D$12-M55))*(Sternzeit!$B$7/Sternzeit!$B$6))+((Sternzeit!$H$2-Sternzeit!$G$2)/15*(Sternzeit!$B$7/Sternzeit!$B$6)))/24</f>
        <v>1.0177788361199405</v>
      </c>
      <c r="J55" s="14" t="s">
        <v>219</v>
      </c>
      <c r="K55" s="14" t="s">
        <v>220</v>
      </c>
      <c r="L55" s="14"/>
      <c r="M55" s="17">
        <f>VALUE(SUBSTITUTE(P55,"h",""))+VALUE(SUBSTITUTE(Q55,"m",""))/60+VALUE(SUBSTITUTE(R55,"s",""))/3600</f>
        <v>7.045</v>
      </c>
      <c r="N55" s="17">
        <f>(VALUE(SUBSTITUTE(SUBSTITUTE(S55,"−",""),"°",""))+VALUE(SUBSTITUTE(T55,"′",""))/60+VALUE(SUBSTITUTE(U55,"″",""))/3600)*IF(LEFT(K55,1)="−",-1,1)</f>
        <v>-8.364166666666666</v>
      </c>
      <c r="O55"/>
      <c r="P55" s="1" t="str">
        <f>MID(J55,1,SEARCH(" ",J55)-1)</f>
        <v>07h</v>
      </c>
      <c r="Q55" s="1" t="str">
        <f>MID(J55,SEARCH(" ",J55)+1,SEARCH(" ",J55,SEARCH(" ",J55)+1)-(SEARCH(" ",J55)+1))</f>
        <v>02m</v>
      </c>
      <c r="R55" s="1" t="str">
        <f>MID(J55,SEARCH(" ",J55,SEARCH(" ",J55)+1)+1,LEN(J55))</f>
        <v>42,0s</v>
      </c>
      <c r="S55" s="1" t="str">
        <f>MID(K55,1,SEARCH(" ",K55)-1)</f>
        <v>−08°</v>
      </c>
      <c r="T55" s="1" t="str">
        <f>MID(K55,SEARCH(" ",K55)+1,SEARCH(" ",K55,SEARCH(" ",K55)+1)-(SEARCH(" ",K55)+1))</f>
        <v>21′</v>
      </c>
      <c r="U55" s="1" t="str">
        <f>MID(K55,SEARCH(" ",K55,SEARCH(" ",K55)+1)+1,LEN(K55))</f>
        <v>51″</v>
      </c>
    </row>
    <row r="56" spans="2:21" ht="18.75" customHeight="1">
      <c r="B56" s="14" t="s">
        <v>221</v>
      </c>
      <c r="D56" s="14" t="s">
        <v>145</v>
      </c>
      <c r="E56" s="14" t="s">
        <v>36</v>
      </c>
      <c r="G56" s="15">
        <v>43585</v>
      </c>
      <c r="H56" s="16">
        <f>(((24-(Sternzeit!$D$12-M56))*(Sternzeit!$B$7/Sternzeit!$B$6))+((Sternzeit!$H$2-Sternzeit!$G$2)/15*(Sternzeit!$B$7/Sternzeit!$B$6)))/24</f>
        <v>1.2873888294523137</v>
      </c>
      <c r="J56" s="14" t="s">
        <v>222</v>
      </c>
      <c r="K56" s="14" t="s">
        <v>223</v>
      </c>
      <c r="L56" s="14"/>
      <c r="M56" s="17">
        <f>VALUE(SUBSTITUTE(P56,"h",""))+VALUE(SUBSTITUTE(Q56,"m",""))/60+VALUE(SUBSTITUTE(R56,"s",""))/3600</f>
        <v>13.497972222222222</v>
      </c>
      <c r="N56" s="17">
        <f>(VALUE(SUBSTITUTE(SUBSTITUTE(S56,"−",""),"°",""))+VALUE(SUBSTITUTE(T56,"′",""))/60+VALUE(SUBSTITUTE(U56,"″",""))/3600)*IF(LEFT(K56,1)="−",-1,1)</f>
        <v>47.195277777777775</v>
      </c>
      <c r="O56"/>
      <c r="P56" s="1" t="str">
        <f>MID(J56,1,SEARCH(" ",J56)-1)</f>
        <v>13h</v>
      </c>
      <c r="Q56" s="1" t="str">
        <f>MID(J56,SEARCH(" ",J56)+1,SEARCH(" ",J56,SEARCH(" ",J56)+1)-(SEARCH(" ",J56)+1))</f>
        <v>29m</v>
      </c>
      <c r="R56" s="1" t="str">
        <f>MID(J56,SEARCH(" ",J56,SEARCH(" ",J56)+1)+1,LEN(J56))</f>
        <v>52,7s</v>
      </c>
      <c r="S56" s="1" t="str">
        <f>MID(K56,1,SEARCH(" ",K56)-1)</f>
        <v>+47°</v>
      </c>
      <c r="T56" s="1" t="str">
        <f>MID(K56,SEARCH(" ",K56)+1,SEARCH(" ",K56,SEARCH(" ",K56)+1)-(SEARCH(" ",K56)+1))</f>
        <v>11′</v>
      </c>
      <c r="U56" s="1" t="str">
        <f>MID(K56,SEARCH(" ",K56,SEARCH(" ",K56)+1)+1,LEN(K56))</f>
        <v>43″</v>
      </c>
    </row>
    <row r="57" spans="2:21" ht="18.75" customHeight="1">
      <c r="B57" s="14" t="s">
        <v>224</v>
      </c>
      <c r="D57" s="14" t="s">
        <v>49</v>
      </c>
      <c r="E57" s="14" t="s">
        <v>225</v>
      </c>
      <c r="G57" s="15">
        <v>43736</v>
      </c>
      <c r="H57" s="16">
        <f>(((24-(Sternzeit!$D$12-M57))*(Sternzeit!$B$7/Sternzeit!$B$6))+((Sternzeit!$H$2-Sternzeit!$G$2)/15*(Sternzeit!$B$7/Sternzeit!$B$6)))/24</f>
        <v>1.7016600134888282</v>
      </c>
      <c r="J57" s="14" t="s">
        <v>226</v>
      </c>
      <c r="K57" s="14" t="s">
        <v>227</v>
      </c>
      <c r="L57" s="14"/>
      <c r="M57" s="17">
        <f>VALUE(SUBSTITUTE(P57,"h",""))+VALUE(SUBSTITUTE(Q57,"m",""))/60+VALUE(SUBSTITUTE(R57,"s",""))/3600</f>
        <v>23.41333333333333</v>
      </c>
      <c r="N57" s="17">
        <f>(VALUE(SUBSTITUTE(SUBSTITUTE(S57,"−",""),"°",""))+VALUE(SUBSTITUTE(T57,"′",""))/60+VALUE(SUBSTITUTE(U57,"″",""))/3600)*IF(LEFT(K57,1)="−",-1,1)</f>
        <v>61.583333333333336</v>
      </c>
      <c r="O57"/>
      <c r="P57" s="1" t="str">
        <f>MID(J57,1,SEARCH(" ",J57)-1)</f>
        <v>23h</v>
      </c>
      <c r="Q57" s="1" t="str">
        <f>MID(J57,SEARCH(" ",J57)+1,SEARCH(" ",J57,SEARCH(" ",J57)+1)-(SEARCH(" ",J57)+1))</f>
        <v>24m</v>
      </c>
      <c r="R57" s="1" t="str">
        <f>MID(J57,SEARCH(" ",J57,SEARCH(" ",J57)+1)+1,LEN(J57))</f>
        <v>48s</v>
      </c>
      <c r="S57" s="1" t="str">
        <f>MID(K57,1,SEARCH(" ",K57)-1)</f>
        <v>+61°</v>
      </c>
      <c r="T57" s="1" t="str">
        <f>MID(K57,SEARCH(" ",K57)+1,SEARCH(" ",K57,SEARCH(" ",K57)+1)-(SEARCH(" ",K57)+1))</f>
        <v>35′</v>
      </c>
      <c r="U57" s="1" t="str">
        <f>MID(K57,SEARCH(" ",K57,SEARCH(" ",K57)+1)+1,LEN(K57))</f>
        <v>00″</v>
      </c>
    </row>
    <row r="58" spans="2:21" ht="18.75" customHeight="1">
      <c r="B58" s="14" t="s">
        <v>228</v>
      </c>
      <c r="D58" s="14" t="s">
        <v>31</v>
      </c>
      <c r="E58" s="14" t="s">
        <v>229</v>
      </c>
      <c r="G58" s="15">
        <v>43581</v>
      </c>
      <c r="H58" s="16">
        <f>(((24-(Sternzeit!$D$12-M58))*(Sternzeit!$B$7/Sternzeit!$B$6))+((Sternzeit!$H$2-Sternzeit!$G$2)/15*(Sternzeit!$B$7/Sternzeit!$B$6)))/24</f>
        <v>1.2755799658272102</v>
      </c>
      <c r="J58" s="14" t="s">
        <v>230</v>
      </c>
      <c r="K58" s="14" t="s">
        <v>231</v>
      </c>
      <c r="L58" s="14"/>
      <c r="M58" s="17">
        <f>VALUE(SUBSTITUTE(P58,"h",""))+VALUE(SUBSTITUTE(Q58,"m",""))/60+VALUE(SUBSTITUTE(R58,"s",""))/3600</f>
        <v>13.215333333333332</v>
      </c>
      <c r="N58" s="17">
        <f>(VALUE(SUBSTITUTE(SUBSTITUTE(S58,"−",""),"°",""))+VALUE(SUBSTITUTE(T58,"′",""))/60+VALUE(SUBSTITUTE(U58,"″",""))/3600)*IF(LEFT(K58,1)="−",-1,1)</f>
        <v>18.16916666666667</v>
      </c>
      <c r="O58"/>
      <c r="P58" s="1" t="str">
        <f>MID(J58,1,SEARCH(" ",J58)-1)</f>
        <v>13h</v>
      </c>
      <c r="Q58" s="1" t="str">
        <f>MID(J58,SEARCH(" ",J58)+1,SEARCH(" ",J58,SEARCH(" ",J58)+1)-(SEARCH(" ",J58)+1))</f>
        <v>12m</v>
      </c>
      <c r="R58" s="1" t="str">
        <f>MID(J58,SEARCH(" ",J58,SEARCH(" ",J58)+1)+1,LEN(J58))</f>
        <v>55,2s</v>
      </c>
      <c r="S58" s="1" t="str">
        <f>MID(K58,1,SEARCH(" ",K58)-1)</f>
        <v>+18°</v>
      </c>
      <c r="T58" s="1" t="str">
        <f>MID(K58,SEARCH(" ",K58)+1,SEARCH(" ",K58,SEARCH(" ",K58)+1)-(SEARCH(" ",K58)+1))</f>
        <v>10′</v>
      </c>
      <c r="U58" s="1" t="str">
        <f>MID(K58,SEARCH(" ",K58,SEARCH(" ",K58)+1)+1,LEN(K58))</f>
        <v>09″</v>
      </c>
    </row>
    <row r="59" spans="2:21" ht="18.75" customHeight="1">
      <c r="B59" s="14" t="s">
        <v>232</v>
      </c>
      <c r="D59" s="14" t="s">
        <v>31</v>
      </c>
      <c r="E59" s="14" t="s">
        <v>59</v>
      </c>
      <c r="G59" s="15">
        <v>43667</v>
      </c>
      <c r="H59" s="16">
        <f>(((24-(Sternzeit!$D$12-M59))*(Sternzeit!$B$7/Sternzeit!$B$6))+((Sternzeit!$H$2-Sternzeit!$G$2)/15*(Sternzeit!$B$7/Sternzeit!$B$6)))/24</f>
        <v>1.5138239925645205</v>
      </c>
      <c r="J59" s="14" t="s">
        <v>233</v>
      </c>
      <c r="K59" s="14" t="s">
        <v>234</v>
      </c>
      <c r="L59" s="14"/>
      <c r="M59" s="17">
        <f>VALUE(SUBSTITUTE(P59,"h",""))+VALUE(SUBSTITUTE(Q59,"m",""))/60+VALUE(SUBSTITUTE(R59,"s",""))/3600</f>
        <v>18.91757777777778</v>
      </c>
      <c r="N59" s="17">
        <f>(VALUE(SUBSTITUTE(SUBSTITUTE(S59,"−",""),"°",""))+VALUE(SUBSTITUTE(T59,"′",""))/60+VALUE(SUBSTITUTE(U59,"″",""))/3600)*IF(LEFT(K59,1)="−",-1,1)</f>
        <v>-30.47861111111111</v>
      </c>
      <c r="O59"/>
      <c r="P59" s="1" t="str">
        <f>MID(J59,1,SEARCH(" ",J59)-1)</f>
        <v>18h</v>
      </c>
      <c r="Q59" s="1" t="str">
        <f>MID(J59,SEARCH(" ",J59)+1,SEARCH(" ",J59,SEARCH(" ",J59)+1)-(SEARCH(" ",J59)+1))</f>
        <v>55m</v>
      </c>
      <c r="R59" s="1" t="str">
        <f>MID(J59,SEARCH(" ",J59,SEARCH(" ",J59)+1)+1,LEN(J59))</f>
        <v>03,28s</v>
      </c>
      <c r="S59" s="1" t="str">
        <f>MID(K59,1,SEARCH(" ",K59)-1)</f>
        <v>−30°</v>
      </c>
      <c r="T59" s="1" t="str">
        <f>MID(K59,SEARCH(" ",K59)+1,SEARCH(" ",K59,SEARCH(" ",K59)+1)-(SEARCH(" ",K59)+1))</f>
        <v>28′</v>
      </c>
      <c r="U59" s="1" t="str">
        <f>MID(K59,SEARCH(" ",K59,SEARCH(" ",K59)+1)+1,LEN(K59))</f>
        <v>43″</v>
      </c>
    </row>
    <row r="60" spans="2:21" ht="18.75" customHeight="1">
      <c r="B60" s="14" t="s">
        <v>235</v>
      </c>
      <c r="D60" s="14" t="s">
        <v>31</v>
      </c>
      <c r="E60" s="14" t="s">
        <v>59</v>
      </c>
      <c r="G60" s="15">
        <v>43679</v>
      </c>
      <c r="H60" s="16">
        <f>(((24-(Sternzeit!$D$12-M60))*(Sternzeit!$B$7/Sternzeit!$B$6))+((Sternzeit!$H$2-Sternzeit!$G$2)/15*(Sternzeit!$B$7/Sternzeit!$B$6)))/24</f>
        <v>1.5451214851592023</v>
      </c>
      <c r="J60" s="14" t="s">
        <v>236</v>
      </c>
      <c r="K60" s="14" t="s">
        <v>237</v>
      </c>
      <c r="L60" s="14"/>
      <c r="M60" s="17">
        <f>VALUE(SUBSTITUTE(P60,"h",""))+VALUE(SUBSTITUTE(Q60,"m",""))/60+VALUE(SUBSTITUTE(R60,"s",""))/3600</f>
        <v>19.666666666666668</v>
      </c>
      <c r="N60" s="17">
        <f>(VALUE(SUBSTITUTE(SUBSTITUTE(S60,"−",""),"°",""))+VALUE(SUBSTITUTE(T60,"′",""))/60+VALUE(SUBSTITUTE(U60,"″",""))/3600)*IF(LEFT(K60,1)="−",-1,1)</f>
        <v>-30.965</v>
      </c>
      <c r="O60"/>
      <c r="P60" s="1" t="str">
        <f>MID(J60,1,SEARCH(" ",J60)-1)</f>
        <v>19h</v>
      </c>
      <c r="Q60" s="1" t="str">
        <f>MID(J60,SEARCH(" ",J60)+1,SEARCH(" ",J60,SEARCH(" ",J60)+1)-(SEARCH(" ",J60)+1))</f>
        <v>40m</v>
      </c>
      <c r="R60" s="1" t="str">
        <f>MID(J60,SEARCH(" ",J60,SEARCH(" ",J60)+1)+1,LEN(J60))</f>
        <v>00s</v>
      </c>
      <c r="S60" s="1" t="str">
        <f>MID(K60,1,SEARCH(" ",K60)-1)</f>
        <v>−30°</v>
      </c>
      <c r="T60" s="1" t="str">
        <f>MID(K60,SEARCH(" ",K60)+1,SEARCH(" ",K60,SEARCH(" ",K60)+1)-(SEARCH(" ",K60)+1))</f>
        <v>57′</v>
      </c>
      <c r="U60" s="1" t="str">
        <f>MID(K60,SEARCH(" ",K60,SEARCH(" ",K60)+1)+1,LEN(K60))</f>
        <v>54″</v>
      </c>
    </row>
    <row r="61" spans="2:21" ht="18.75" customHeight="1">
      <c r="B61" s="14" t="s">
        <v>238</v>
      </c>
      <c r="D61" s="14" t="s">
        <v>31</v>
      </c>
      <c r="E61" s="14" t="s">
        <v>239</v>
      </c>
      <c r="G61" s="15">
        <v>43673</v>
      </c>
      <c r="H61" s="16">
        <f>(((24-(Sternzeit!$D$12-M61))*(Sternzeit!$B$7/Sternzeit!$B$6))+((Sternzeit!$H$2-Sternzeit!$G$2)/15*(Sternzeit!$B$7/Sternzeit!$B$6)))/24</f>
        <v>1.5288211913395875</v>
      </c>
      <c r="J61" s="14" t="s">
        <v>240</v>
      </c>
      <c r="K61" s="14" t="s">
        <v>241</v>
      </c>
      <c r="L61" s="14"/>
      <c r="M61" s="17">
        <f>VALUE(SUBSTITUTE(P61,"h",""))+VALUE(SUBSTITUTE(Q61,"m",""))/60+VALUE(SUBSTITUTE(R61,"s",""))/3600</f>
        <v>19.276527777777776</v>
      </c>
      <c r="N61" s="17">
        <f>(VALUE(SUBSTITUTE(SUBSTITUTE(S61,"−",""),"°",""))+VALUE(SUBSTITUTE(T61,"′",""))/60+VALUE(SUBSTITUTE(U61,"″",""))/3600)*IF(LEFT(K61,1)="−",-1,1)</f>
        <v>30.1845</v>
      </c>
      <c r="O61"/>
      <c r="P61" s="1" t="str">
        <f>MID(J61,1,SEARCH(" ",J61)-1)</f>
        <v>19h</v>
      </c>
      <c r="Q61" s="1" t="str">
        <f>MID(J61,SEARCH(" ",J61)+1,SEARCH(" ",J61,SEARCH(" ",J61)+1)-(SEARCH(" ",J61)+1))</f>
        <v>16m</v>
      </c>
      <c r="R61" s="1" t="str">
        <f>MID(J61,SEARCH(" ",J61,SEARCH(" ",J61)+1)+1,LEN(J61))</f>
        <v>35,5s</v>
      </c>
      <c r="S61" s="1" t="str">
        <f>MID(K61,1,SEARCH(" ",K61)-1)</f>
        <v>+30°</v>
      </c>
      <c r="T61" s="1" t="str">
        <f>MID(K61,SEARCH(" ",K61)+1,SEARCH(" ",K61,SEARCH(" ",K61)+1)-(SEARCH(" ",K61)+1))</f>
        <v>11′</v>
      </c>
      <c r="U61" s="1" t="str">
        <f>MID(K61,SEARCH(" ",K61,SEARCH(" ",K61)+1)+1,LEN(K61))</f>
        <v>04,2″</v>
      </c>
    </row>
    <row r="62" spans="2:21" ht="18.75" customHeight="1">
      <c r="B62" s="14" t="s">
        <v>242</v>
      </c>
      <c r="D62" s="14" t="s">
        <v>243</v>
      </c>
      <c r="E62" s="14" t="s">
        <v>239</v>
      </c>
      <c r="G62" s="15">
        <v>43667</v>
      </c>
      <c r="H62" s="16">
        <f>(((24-(Sternzeit!$D$12-M62))*(Sternzeit!$B$7/Sternzeit!$B$6))+((Sternzeit!$H$2-Sternzeit!$G$2)/15*(Sternzeit!$B$7/Sternzeit!$B$6)))/24</f>
        <v>1.512800352681869</v>
      </c>
      <c r="J62" s="14" t="s">
        <v>244</v>
      </c>
      <c r="K62" s="14" t="s">
        <v>245</v>
      </c>
      <c r="L62" s="14"/>
      <c r="M62" s="17">
        <f>VALUE(SUBSTITUTE(P62,"h",""))+VALUE(SUBSTITUTE(Q62,"m",""))/60+VALUE(SUBSTITUTE(R62,"s",""))/3600</f>
        <v>18.8930775</v>
      </c>
      <c r="N62" s="17">
        <f>(VALUE(SUBSTITUTE(SUBSTITUTE(S62,"−",""),"°",""))+VALUE(SUBSTITUTE(T62,"′",""))/60+VALUE(SUBSTITUTE(U62,"″",""))/3600)*IF(LEFT(K62,1)="−",-1,1)</f>
        <v>33.029175</v>
      </c>
      <c r="O62"/>
      <c r="P62" s="1" t="str">
        <f>MID(J62,1,SEARCH(" ",J62)-1)</f>
        <v>18h</v>
      </c>
      <c r="Q62" s="1" t="str">
        <f>MID(J62,SEARCH(" ",J62)+1,SEARCH(" ",J62,SEARCH(" ",J62)+1)-(SEARCH(" ",J62)+1))</f>
        <v>53m</v>
      </c>
      <c r="R62" s="1" t="str">
        <f>MID(J62,SEARCH(" ",J62,SEARCH(" ",J62)+1)+1,LEN(J62))</f>
        <v>35,079s</v>
      </c>
      <c r="S62" s="1" t="str">
        <f>MID(K62,1,SEARCH(" ",K62)-1)</f>
        <v>+33°</v>
      </c>
      <c r="T62" s="1" t="str">
        <f>MID(K62,SEARCH(" ",K62)+1,SEARCH(" ",K62,SEARCH(" ",K62)+1)-(SEARCH(" ",K62)+1))</f>
        <v>01′</v>
      </c>
      <c r="U62" s="1" t="str">
        <f>MID(K62,SEARCH(" ",K62,SEARCH(" ",K62)+1)+1,LEN(K62))</f>
        <v>45,03″</v>
      </c>
    </row>
    <row r="63" spans="2:21" ht="18.75" customHeight="1">
      <c r="B63" s="14" t="s">
        <v>246</v>
      </c>
      <c r="D63" s="14" t="s">
        <v>145</v>
      </c>
      <c r="E63" s="14" t="s">
        <v>214</v>
      </c>
      <c r="G63" s="15">
        <v>43572</v>
      </c>
      <c r="H63" s="16">
        <f>(((24-(Sternzeit!$D$12-M63))*(Sternzeit!$B$7/Sternzeit!$B$6))+((Sternzeit!$H$2-Sternzeit!$G$2)/15*(Sternzeit!$B$7/Sternzeit!$B$6)))/24</f>
        <v>1.2510720765720449</v>
      </c>
      <c r="J63" s="14" t="s">
        <v>247</v>
      </c>
      <c r="K63" s="14" t="s">
        <v>248</v>
      </c>
      <c r="L63" s="14"/>
      <c r="M63" s="17">
        <f>VALUE(SUBSTITUTE(P63,"h",""))+VALUE(SUBSTITUTE(Q63,"m",""))/60+VALUE(SUBSTITUTE(R63,"s",""))/3600</f>
        <v>12.62875</v>
      </c>
      <c r="N63" s="17">
        <f>(VALUE(SUBSTITUTE(SUBSTITUTE(S63,"−",""),"°",""))+VALUE(SUBSTITUTE(T63,"′",""))/60+VALUE(SUBSTITUTE(U63,"″",""))/3600)*IF(LEFT(K63,1)="−",-1,1)</f>
        <v>11.818055555555555</v>
      </c>
      <c r="O63"/>
      <c r="P63" s="1" t="str">
        <f>MID(J63,1,SEARCH(" ",J63)-1)</f>
        <v>12h</v>
      </c>
      <c r="Q63" s="1" t="str">
        <f>MID(J63,SEARCH(" ",J63)+1,SEARCH(" ",J63,SEARCH(" ",J63)+1)-(SEARCH(" ",J63)+1))</f>
        <v>37m</v>
      </c>
      <c r="R63" s="1" t="str">
        <f>MID(J63,SEARCH(" ",J63,SEARCH(" ",J63)+1)+1,LEN(J63))</f>
        <v>43,5s</v>
      </c>
      <c r="S63" s="1" t="str">
        <f>MID(K63,1,SEARCH(" ",K63)-1)</f>
        <v>+11°</v>
      </c>
      <c r="T63" s="1" t="str">
        <f>MID(K63,SEARCH(" ",K63)+1,SEARCH(" ",K63,SEARCH(" ",K63)+1)-(SEARCH(" ",K63)+1))</f>
        <v>49′</v>
      </c>
      <c r="U63" s="1" t="str">
        <f>MID(K63,SEARCH(" ",K63,SEARCH(" ",K63)+1)+1,LEN(K63))</f>
        <v>05″</v>
      </c>
    </row>
    <row r="64" spans="2:21" ht="18.75" customHeight="1">
      <c r="B64" s="14" t="s">
        <v>249</v>
      </c>
      <c r="D64" s="14" t="s">
        <v>145</v>
      </c>
      <c r="E64" s="14" t="s">
        <v>214</v>
      </c>
      <c r="G64" s="15">
        <v>43572</v>
      </c>
      <c r="H64" s="16">
        <f>(((24-(Sternzeit!$D$12-M64))*(Sternzeit!$B$7/Sternzeit!$B$6))+((Sternzeit!$H$2-Sternzeit!$G$2)/15*(Sternzeit!$B$7/Sternzeit!$B$6)))/24</f>
        <v>1.254074487402329</v>
      </c>
      <c r="J64" s="14" t="s">
        <v>250</v>
      </c>
      <c r="K64" s="14" t="s">
        <v>251</v>
      </c>
      <c r="L64" s="14"/>
      <c r="M64" s="17">
        <f>VALUE(SUBSTITUTE(P64,"h",""))+VALUE(SUBSTITUTE(Q64,"m",""))/60+VALUE(SUBSTITUTE(R64,"s",""))/3600</f>
        <v>12.70061111111111</v>
      </c>
      <c r="N64" s="17">
        <f>(VALUE(SUBSTITUTE(SUBSTITUTE(S64,"−",""),"°",""))+VALUE(SUBSTITUTE(T64,"′",""))/60+VALUE(SUBSTITUTE(U64,"″",""))/3600)*IF(LEFT(K64,1)="−",-1,1)</f>
        <v>11.646944444444443</v>
      </c>
      <c r="O64"/>
      <c r="P64" s="1" t="str">
        <f>MID(J64,1,SEARCH(" ",J64)-1)</f>
        <v>12h</v>
      </c>
      <c r="Q64" s="1" t="str">
        <f>MID(J64,SEARCH(" ",J64)+1,SEARCH(" ",J64,SEARCH(" ",J64)+1)-(SEARCH(" ",J64)+1))</f>
        <v>42m</v>
      </c>
      <c r="R64" s="1" t="str">
        <f>MID(J64,SEARCH(" ",J64,SEARCH(" ",J64)+1)+1,LEN(J64))</f>
        <v>02,2s</v>
      </c>
      <c r="S64" s="1" t="str">
        <f>MID(K64,1,SEARCH(" ",K64)-1)</f>
        <v>+11°</v>
      </c>
      <c r="T64" s="1" t="str">
        <f>MID(K64,SEARCH(" ",K64)+1,SEARCH(" ",K64,SEARCH(" ",K64)+1)-(SEARCH(" ",K64)+1))</f>
        <v>38′</v>
      </c>
      <c r="U64" s="1" t="str">
        <f>MID(K64,SEARCH(" ",K64,SEARCH(" ",K64)+1)+1,LEN(K64))</f>
        <v>49″</v>
      </c>
    </row>
    <row r="65" spans="2:21" ht="18.75" customHeight="1">
      <c r="B65" s="14" t="s">
        <v>252</v>
      </c>
      <c r="D65" s="14" t="s">
        <v>145</v>
      </c>
      <c r="E65" s="14" t="s">
        <v>214</v>
      </c>
      <c r="G65" s="15">
        <v>43574</v>
      </c>
      <c r="H65" s="16">
        <f>(((24-(Sternzeit!$D$12-M65))*(Sternzeit!$B$7/Sternzeit!$B$6))+((Sternzeit!$H$2-Sternzeit!$G$2)/15*(Sternzeit!$B$7/Sternzeit!$B$6)))/24</f>
        <v>1.2552095310018723</v>
      </c>
      <c r="J65" s="14" t="s">
        <v>253</v>
      </c>
      <c r="K65" s="14" t="s">
        <v>254</v>
      </c>
      <c r="L65" s="14"/>
      <c r="M65" s="17">
        <f>VALUE(SUBSTITUTE(P65,"h",""))+VALUE(SUBSTITUTE(Q65,"m",""))/60+VALUE(SUBSTITUTE(R65,"s",""))/3600</f>
        <v>12.727777777777778</v>
      </c>
      <c r="N65" s="17">
        <f>(VALUE(SUBSTITUTE(SUBSTITUTE(S65,"−",""),"°",""))+VALUE(SUBSTITUTE(T65,"′",""))/60+VALUE(SUBSTITUTE(U65,"″",""))/3600)*IF(LEFT(K65,1)="−",-1,1)</f>
        <v>11.552777777777779</v>
      </c>
      <c r="O65"/>
      <c r="P65" s="1" t="str">
        <f>MID(J65,1,SEARCH(" ",J65)-1)</f>
        <v>12h</v>
      </c>
      <c r="Q65" s="1" t="str">
        <f>MID(J65,SEARCH(" ",J65)+1,SEARCH(" ",J65,SEARCH(" ",J65)+1)-(SEARCH(" ",J65)+1))</f>
        <v>43m</v>
      </c>
      <c r="R65" s="1" t="str">
        <f>MID(J65,SEARCH(" ",J65,SEARCH(" ",J65)+1)+1,LEN(J65))</f>
        <v>40,0s</v>
      </c>
      <c r="S65" s="1" t="str">
        <f>MID(K65,1,SEARCH(" ",K65)-1)</f>
        <v>+11°</v>
      </c>
      <c r="T65" s="1" t="str">
        <f>MID(K65,SEARCH(" ",K65)+1,SEARCH(" ",K65,SEARCH(" ",K65)+1)-(SEARCH(" ",K65)+1))</f>
        <v>33′</v>
      </c>
      <c r="U65" s="1" t="str">
        <f>MID(K65,SEARCH(" ",K65,SEARCH(" ",K65)+1)+1,LEN(K65))</f>
        <v>10″</v>
      </c>
    </row>
    <row r="66" spans="2:21" ht="18.75" customHeight="1">
      <c r="B66" s="14" t="s">
        <v>255</v>
      </c>
      <c r="D66" s="14" t="s">
        <v>145</v>
      </c>
      <c r="E66" s="14" t="s">
        <v>214</v>
      </c>
      <c r="G66" s="15">
        <v>43567</v>
      </c>
      <c r="H66" s="16">
        <f>(((24-(Sternzeit!$D$12-M66))*(Sternzeit!$B$7/Sternzeit!$B$6))+((Sternzeit!$H$2-Sternzeit!$G$2)/15*(Sternzeit!$B$7/Sternzeit!$B$6)))/24</f>
        <v>1.2400628500022433</v>
      </c>
      <c r="J66" s="14" t="s">
        <v>256</v>
      </c>
      <c r="K66" s="14" t="s">
        <v>257</v>
      </c>
      <c r="L66" s="14"/>
      <c r="M66" s="17">
        <f>VALUE(SUBSTITUTE(P66,"h",""))+VALUE(SUBSTITUTE(Q66,"m",""))/60+VALUE(SUBSTITUTE(R66,"s",""))/3600</f>
        <v>12.36525</v>
      </c>
      <c r="N66" s="17">
        <f>(VALUE(SUBSTITUTE(SUBSTITUTE(S66,"−",""),"°",""))+VALUE(SUBSTITUTE(T66,"′",""))/60+VALUE(SUBSTITUTE(U66,"″",""))/3600)*IF(LEFT(K66,1)="−",-1,1)</f>
        <v>4.473611111111111</v>
      </c>
      <c r="O66"/>
      <c r="P66" s="1" t="str">
        <f>MID(J66,1,SEARCH(" ",J66)-1)</f>
        <v>12h</v>
      </c>
      <c r="Q66" s="1" t="str">
        <f>MID(J66,SEARCH(" ",J66)+1,SEARCH(" ",J66,SEARCH(" ",J66)+1)-(SEARCH(" ",J66)+1))</f>
        <v>21m</v>
      </c>
      <c r="R66" s="1" t="str">
        <f>MID(J66,SEARCH(" ",J66,SEARCH(" ",J66)+1)+1,LEN(J66))</f>
        <v>54,9s</v>
      </c>
      <c r="S66" s="1" t="str">
        <f>MID(K66,1,SEARCH(" ",K66)-1)</f>
        <v>+04°</v>
      </c>
      <c r="T66" s="1" t="str">
        <f>MID(K66,SEARCH(" ",K66)+1,SEARCH(" ",K66,SEARCH(" ",K66)+1)-(SEARCH(" ",K66)+1))</f>
        <v>28′</v>
      </c>
      <c r="U66" s="1" t="str">
        <f>MID(K66,SEARCH(" ",K66,SEARCH(" ",K66)+1)+1,LEN(K66))</f>
        <v>25″</v>
      </c>
    </row>
    <row r="67" spans="2:21" ht="18.75" customHeight="1">
      <c r="B67" s="14" t="s">
        <v>258</v>
      </c>
      <c r="D67" s="14" t="s">
        <v>31</v>
      </c>
      <c r="E67" s="14" t="s">
        <v>63</v>
      </c>
      <c r="G67" s="15">
        <v>43639</v>
      </c>
      <c r="H67" s="16">
        <f>(((24-(Sternzeit!$D$12-M67))*(Sternzeit!$B$7/Sternzeit!$B$6))+((Sternzeit!$H$2-Sternzeit!$G$2)/15*(Sternzeit!$B$7/Sternzeit!$B$6)))/24</f>
        <v>1.4345487408822386</v>
      </c>
      <c r="J67" s="14" t="s">
        <v>259</v>
      </c>
      <c r="K67" s="14" t="s">
        <v>260</v>
      </c>
      <c r="L67" s="14"/>
      <c r="M67" s="17">
        <f>VALUE(SUBSTITUTE(P67,"h",""))+VALUE(SUBSTITUTE(Q67,"m",""))/60+VALUE(SUBSTITUTE(R67,"s",""))/3600</f>
        <v>17.020166666666665</v>
      </c>
      <c r="N67" s="17">
        <f>(VALUE(SUBSTITUTE(SUBSTITUTE(S67,"−",""),"°",""))+VALUE(SUBSTITUTE(T67,"′",""))/60+VALUE(SUBSTITUTE(U67,"″",""))/3600)*IF(LEFT(K67,1)="−",-1,1)</f>
        <v>-30.1125</v>
      </c>
      <c r="O67"/>
      <c r="P67" s="1" t="str">
        <f>MID(J67,1,SEARCH(" ",J67)-1)</f>
        <v>17h</v>
      </c>
      <c r="Q67" s="1" t="str">
        <f>MID(J67,SEARCH(" ",J67)+1,SEARCH(" ",J67,SEARCH(" ",J67)+1)-(SEARCH(" ",J67)+1))</f>
        <v>1m</v>
      </c>
      <c r="R67" s="1" t="str">
        <f>MID(J67,SEARCH(" ",J67,SEARCH(" ",J67)+1)+1,LEN(J67))</f>
        <v>12,6s</v>
      </c>
      <c r="S67" s="1" t="str">
        <f>MID(K67,1,SEARCH(" ",K67)-1)</f>
        <v>−30°</v>
      </c>
      <c r="T67" s="1" t="str">
        <f>MID(K67,SEARCH(" ",K67)+1,SEARCH(" ",K67,SEARCH(" ",K67)+1)-(SEARCH(" ",K67)+1))</f>
        <v>06′</v>
      </c>
      <c r="U67" s="1" t="str">
        <f>MID(K67,SEARCH(" ",K67,SEARCH(" ",K67)+1)+1,LEN(K67))</f>
        <v>45″</v>
      </c>
    </row>
    <row r="68" spans="2:21" ht="18.75" customHeight="1">
      <c r="B68" s="14" t="s">
        <v>261</v>
      </c>
      <c r="D68" s="14" t="s">
        <v>145</v>
      </c>
      <c r="E68" s="14" t="s">
        <v>36</v>
      </c>
      <c r="G68" s="15">
        <v>43582</v>
      </c>
      <c r="H68" s="16">
        <f>(((24-(Sternzeit!$D$12-M68))*(Sternzeit!$B$7/Sternzeit!$B$6))+((Sternzeit!$H$2-Sternzeit!$G$2)/15*(Sternzeit!$B$7/Sternzeit!$B$6)))/24</f>
        <v>1.2776005291266015</v>
      </c>
      <c r="J68" s="14" t="s">
        <v>262</v>
      </c>
      <c r="K68" s="14" t="s">
        <v>263</v>
      </c>
      <c r="L68" s="14"/>
      <c r="M68" s="17">
        <f>VALUE(SUBSTITUTE(P68,"h",""))+VALUE(SUBSTITUTE(Q68,"m",""))/60+VALUE(SUBSTITUTE(R68,"s",""))/3600</f>
        <v>13.263694444444445</v>
      </c>
      <c r="N68" s="17">
        <f>(VALUE(SUBSTITUTE(SUBSTITUTE(S68,"−",""),"°",""))+VALUE(SUBSTITUTE(T68,"′",""))/60+VALUE(SUBSTITUTE(U68,"″",""))/3600)*IF(LEFT(K68,1)="−",-1,1)</f>
        <v>42.02916666666667</v>
      </c>
      <c r="O68"/>
      <c r="P68" s="1" t="str">
        <f>MID(J68,1,SEARCH(" ",J68)-1)</f>
        <v>13h</v>
      </c>
      <c r="Q68" s="1" t="str">
        <f>MID(J68,SEARCH(" ",J68)+1,SEARCH(" ",J68,SEARCH(" ",J68)+1)-(SEARCH(" ",J68)+1))</f>
        <v>15m</v>
      </c>
      <c r="R68" s="1" t="str">
        <f>MID(J68,SEARCH(" ",J68,SEARCH(" ",J68)+1)+1,LEN(J68))</f>
        <v>49,3s</v>
      </c>
      <c r="S68" s="1" t="str">
        <f>MID(K68,1,SEARCH(" ",K68)-1)</f>
        <v>+42°</v>
      </c>
      <c r="T68" s="1" t="str">
        <f>MID(K68,SEARCH(" ",K68)+1,SEARCH(" ",K68,SEARCH(" ",K68)+1)-(SEARCH(" ",K68)+1))</f>
        <v>01′</v>
      </c>
      <c r="U68" s="1" t="str">
        <f>MID(K68,SEARCH(" ",K68,SEARCH(" ",K68)+1)+1,LEN(K68))</f>
        <v>45″</v>
      </c>
    </row>
    <row r="69" spans="2:21" ht="18.75" customHeight="1">
      <c r="B69" s="14" t="s">
        <v>264</v>
      </c>
      <c r="D69" s="14" t="s">
        <v>145</v>
      </c>
      <c r="E69" s="14" t="s">
        <v>229</v>
      </c>
      <c r="G69" s="15">
        <v>43577</v>
      </c>
      <c r="H69" s="16">
        <f>(((24-(Sternzeit!$D$12-M69))*(Sternzeit!$B$7/Sternzeit!$B$6))+((Sternzeit!$H$2-Sternzeit!$G$2)/15*(Sternzeit!$B$7/Sternzeit!$B$6)))/24</f>
        <v>1.264303806713549</v>
      </c>
      <c r="J69" s="14" t="s">
        <v>265</v>
      </c>
      <c r="K69" s="14" t="s">
        <v>266</v>
      </c>
      <c r="L69" s="14"/>
      <c r="M69" s="17">
        <f>VALUE(SUBSTITUTE(P69,"h",""))+VALUE(SUBSTITUTE(Q69,"m",""))/60+VALUE(SUBSTITUTE(R69,"s",""))/3600</f>
        <v>12.945444444444444</v>
      </c>
      <c r="N69" s="17">
        <f>(VALUE(SUBSTITUTE(SUBSTITUTE(S69,"−",""),"°",""))+VALUE(SUBSTITUTE(T69,"′",""))/60+VALUE(SUBSTITUTE(U69,"″",""))/3600)*IF(LEFT(K69,1)="−",-1,1)</f>
        <v>21.68305555555556</v>
      </c>
      <c r="O69"/>
      <c r="P69" s="1" t="str">
        <f>MID(J69,1,SEARCH(" ",J69)-1)</f>
        <v>12h</v>
      </c>
      <c r="Q69" s="1" t="str">
        <f>MID(J69,SEARCH(" ",J69)+1,SEARCH(" ",J69,SEARCH(" ",J69)+1)-(SEARCH(" ",J69)+1))</f>
        <v>56m</v>
      </c>
      <c r="R69" s="1" t="str">
        <f>MID(J69,SEARCH(" ",J69,SEARCH(" ",J69)+1)+1,LEN(J69))</f>
        <v>43,6s</v>
      </c>
      <c r="S69" s="1" t="str">
        <f>MID(K69,1,SEARCH(" ",K69)-1)</f>
        <v>+21°</v>
      </c>
      <c r="T69" s="1" t="str">
        <f>MID(K69,SEARCH(" ",K69)+1,SEARCH(" ",K69,SEARCH(" ",K69)+1)-(SEARCH(" ",K69)+1))</f>
        <v>40′</v>
      </c>
      <c r="U69" s="1" t="str">
        <f>MID(K69,SEARCH(" ",K69,SEARCH(" ",K69)+1)+1,LEN(K69))</f>
        <v>59″</v>
      </c>
    </row>
    <row r="70" spans="2:21" ht="18.75" customHeight="1">
      <c r="B70" s="14" t="s">
        <v>267</v>
      </c>
      <c r="D70" s="14" t="s">
        <v>145</v>
      </c>
      <c r="E70" s="14" t="s">
        <v>268</v>
      </c>
      <c r="G70" s="15">
        <v>43537</v>
      </c>
      <c r="H70" s="16">
        <f>(((24-(Sternzeit!$D$12-M70))*(Sternzeit!$B$7/Sternzeit!$B$6))+((Sternzeit!$H$2-Sternzeit!$G$2)/15*(Sternzeit!$B$7/Sternzeit!$B$6)))/24</f>
        <v>1.1962046724697952</v>
      </c>
      <c r="J70" s="14" t="s">
        <v>269</v>
      </c>
      <c r="K70" s="14" t="s">
        <v>270</v>
      </c>
      <c r="L70" s="14"/>
      <c r="M70" s="17">
        <f>VALUE(SUBSTITUTE(P70,"h",""))+VALUE(SUBSTITUTE(Q70,"m",""))/60+VALUE(SUBSTITUTE(R70,"s",""))/3600</f>
        <v>11.315527777777778</v>
      </c>
      <c r="N70" s="17">
        <f>(VALUE(SUBSTITUTE(SUBSTITUTE(S70,"−",""),"°",""))+VALUE(SUBSTITUTE(T70,"′",""))/60+VALUE(SUBSTITUTE(U70,"″",""))/3600)*IF(LEFT(K70,1)="−",-1,1)</f>
        <v>13.092500000000001</v>
      </c>
      <c r="O70"/>
      <c r="P70" s="1" t="str">
        <f>MID(J70,1,SEARCH(" ",J70)-1)</f>
        <v>11h</v>
      </c>
      <c r="Q70" s="1" t="str">
        <f>MID(J70,SEARCH(" ",J70)+1,SEARCH(" ",J70,SEARCH(" ",J70)+1)-(SEARCH(" ",J70)+1))</f>
        <v>18m</v>
      </c>
      <c r="R70" s="1" t="str">
        <f>MID(J70,SEARCH(" ",J70,SEARCH(" ",J70)+1)+1,LEN(J70))</f>
        <v>55,9s</v>
      </c>
      <c r="S70" s="1" t="str">
        <f>MID(K70,1,SEARCH(" ",K70)-1)</f>
        <v>+13°</v>
      </c>
      <c r="T70" s="1" t="str">
        <f>MID(K70,SEARCH(" ",K70)+1,SEARCH(" ",K70,SEARCH(" ",K70)+1)-(SEARCH(" ",K70)+1))</f>
        <v>05′</v>
      </c>
      <c r="U70" s="1" t="str">
        <f>MID(K70,SEARCH(" ",K70,SEARCH(" ",K70)+1)+1,LEN(K70))</f>
        <v>33″</v>
      </c>
    </row>
    <row r="71" spans="2:21" ht="18.75" customHeight="1">
      <c r="B71" s="14" t="s">
        <v>271</v>
      </c>
      <c r="D71" s="14" t="s">
        <v>145</v>
      </c>
      <c r="E71" s="14" t="s">
        <v>268</v>
      </c>
      <c r="G71" s="15">
        <v>43537</v>
      </c>
      <c r="H71" s="16">
        <f>(((24-(Sternzeit!$D$12-M71))*(Sternzeit!$B$7/Sternzeit!$B$6))+((Sternzeit!$H$2-Sternzeit!$G$2)/15*(Sternzeit!$B$7/Sternzeit!$B$6)))/24</f>
        <v>1.1971215277291398</v>
      </c>
      <c r="J71" s="14" t="s">
        <v>272</v>
      </c>
      <c r="K71" s="14" t="s">
        <v>273</v>
      </c>
      <c r="L71" s="14"/>
      <c r="M71" s="17">
        <f>VALUE(SUBSTITUTE(P71,"h",""))+VALUE(SUBSTITUTE(Q71,"m",""))/60+VALUE(SUBSTITUTE(R71,"s",""))/3600</f>
        <v>11.337472222222223</v>
      </c>
      <c r="N71" s="17">
        <f>(VALUE(SUBSTITUTE(SUBSTITUTE(S71,"−",""),"°",""))+VALUE(SUBSTITUTE(T71,"′",""))/60+VALUE(SUBSTITUTE(U71,"″",""))/3600)*IF(LEFT(K71,1)="−",-1,1)</f>
        <v>12.991666666666665</v>
      </c>
      <c r="O71"/>
      <c r="P71" s="1" t="str">
        <f>MID(J71,1,SEARCH(" ",J71)-1)</f>
        <v>11h</v>
      </c>
      <c r="Q71" s="1" t="str">
        <f>MID(J71,SEARCH(" ",J71)+1,SEARCH(" ",J71,SEARCH(" ",J71)+1)-(SEARCH(" ",J71)+1))</f>
        <v>20m</v>
      </c>
      <c r="R71" s="1" t="str">
        <f>MID(J71,SEARCH(" ",J71,SEARCH(" ",J71)+1)+1,LEN(J71))</f>
        <v>14,9s</v>
      </c>
      <c r="S71" s="1" t="str">
        <f>MID(K71,1,SEARCH(" ",K71)-1)</f>
        <v>+12°</v>
      </c>
      <c r="T71" s="1" t="str">
        <f>MID(K71,SEARCH(" ",K71)+1,SEARCH(" ",K71,SEARCH(" ",K71)+1)-(SEARCH(" ",K71)+1))</f>
        <v>59′</v>
      </c>
      <c r="U71" s="1" t="str">
        <f>MID(K71,SEARCH(" ",K71,SEARCH(" ",K71)+1)+1,LEN(K71))</f>
        <v>30″</v>
      </c>
    </row>
    <row r="72" spans="2:21" ht="18.75" customHeight="1">
      <c r="B72" s="14" t="s">
        <v>274</v>
      </c>
      <c r="D72" s="14" t="s">
        <v>49</v>
      </c>
      <c r="E72" s="14" t="s">
        <v>196</v>
      </c>
      <c r="G72" s="15">
        <v>43500</v>
      </c>
      <c r="H72" s="16">
        <f>(((24-(Sternzeit!$D$12-M72))*(Sternzeit!$B$7/Sternzeit!$B$6))+((Sternzeit!$H$2-Sternzeit!$G$2)/15*(Sternzeit!$B$7/Sternzeit!$B$6)))/24</f>
        <v>1.0934019863717084</v>
      </c>
      <c r="J72" s="14" t="s">
        <v>275</v>
      </c>
      <c r="K72" s="14" t="s">
        <v>276</v>
      </c>
      <c r="L72" s="14"/>
      <c r="M72" s="17">
        <f>VALUE(SUBSTITUTE(P72,"h",""))+VALUE(SUBSTITUTE(Q72,"m",""))/60+VALUE(SUBSTITUTE(R72,"s",""))/3600</f>
        <v>8.855</v>
      </c>
      <c r="N72" s="17">
        <f>(VALUE(SUBSTITUTE(SUBSTITUTE(S72,"−",""),"°",""))+VALUE(SUBSTITUTE(T72,"′",""))/60+VALUE(SUBSTITUTE(U72,"″",""))/3600)*IF(LEFT(K72,1)="−",-1,1)</f>
        <v>11.8</v>
      </c>
      <c r="O72"/>
      <c r="P72" s="1" t="str">
        <f>MID(J72,1,SEARCH(" ",J72)-1)</f>
        <v>08h</v>
      </c>
      <c r="Q72" s="1" t="str">
        <f>MID(J72,SEARCH(" ",J72)+1,SEARCH(" ",J72,SEARCH(" ",J72)+1)-(SEARCH(" ",J72)+1))</f>
        <v>51m</v>
      </c>
      <c r="R72" s="1" t="str">
        <f>MID(J72,SEARCH(" ",J72,SEARCH(" ",J72)+1)+1,LEN(J72))</f>
        <v>18s</v>
      </c>
      <c r="S72" s="1" t="str">
        <f>MID(K72,1,SEARCH(" ",K72)-1)</f>
        <v>+11°</v>
      </c>
      <c r="T72" s="1" t="str">
        <f>MID(K72,SEARCH(" ",K72)+1,SEARCH(" ",K72,SEARCH(" ",K72)+1)-(SEARCH(" ",K72)+1))</f>
        <v>48′</v>
      </c>
      <c r="U72" s="1" t="str">
        <f>MID(K72,SEARCH(" ",K72,SEARCH(" ",K72)+1)+1,LEN(K72))</f>
        <v>00″</v>
      </c>
    </row>
    <row r="73" spans="2:21" ht="18.75" customHeight="1">
      <c r="B73" s="14" t="s">
        <v>277</v>
      </c>
      <c r="D73" s="14" t="s">
        <v>31</v>
      </c>
      <c r="E73" s="14" t="s">
        <v>278</v>
      </c>
      <c r="G73" s="15">
        <v>43555</v>
      </c>
      <c r="H73" s="16">
        <f>(((24-(Sternzeit!$D$12-M73))*(Sternzeit!$B$7/Sternzeit!$B$6))+((Sternzeit!$H$2-Sternzeit!$G$2)/15*(Sternzeit!$B$7/Sternzeit!$B$6)))/24</f>
        <v>1.2522848787821905</v>
      </c>
      <c r="J73" s="14" t="s">
        <v>279</v>
      </c>
      <c r="K73" s="14" t="s">
        <v>280</v>
      </c>
      <c r="L73" s="14"/>
      <c r="M73" s="17">
        <f>VALUE(SUBSTITUTE(P73,"h",""))+VALUE(SUBSTITUTE(Q73,"m",""))/60+VALUE(SUBSTITUTE(R73,"s",""))/3600</f>
        <v>12.657777777777778</v>
      </c>
      <c r="N73" s="17">
        <f>(VALUE(SUBSTITUTE(SUBSTITUTE(S73,"−",""),"°",""))+VALUE(SUBSTITUTE(T73,"′",""))/60+VALUE(SUBSTITUTE(U73,"″",""))/3600)*IF(LEFT(K73,1)="−",-1,1)</f>
        <v>-26.743055555555557</v>
      </c>
      <c r="O73"/>
      <c r="P73" s="1" t="str">
        <f>MID(J73,1,SEARCH(" ",J73)-1)</f>
        <v>12h</v>
      </c>
      <c r="Q73" s="1" t="str">
        <f>MID(J73,SEARCH(" ",J73)+1,SEARCH(" ",J73,SEARCH(" ",J73)+1)-(SEARCH(" ",J73)+1))</f>
        <v>39m</v>
      </c>
      <c r="R73" s="1" t="str">
        <f>MID(J73,SEARCH(" ",J73,SEARCH(" ",J73)+1)+1,LEN(J73))</f>
        <v>28,0s</v>
      </c>
      <c r="S73" s="1" t="str">
        <f>MID(K73,1,SEARCH(" ",K73)-1)</f>
        <v>−26°</v>
      </c>
      <c r="T73" s="1" t="str">
        <f>MID(K73,SEARCH(" ",K73)+1,SEARCH(" ",K73,SEARCH(" ",K73)+1)-(SEARCH(" ",K73)+1))</f>
        <v>44′</v>
      </c>
      <c r="U73" s="1" t="str">
        <f>MID(K73,SEARCH(" ",K73,SEARCH(" ",K73)+1)+1,LEN(K73))</f>
        <v>35″</v>
      </c>
    </row>
    <row r="74" spans="2:21" ht="18.75" customHeight="1">
      <c r="B74" s="14" t="s">
        <v>281</v>
      </c>
      <c r="D74" s="14" t="s">
        <v>31</v>
      </c>
      <c r="E74" s="14" t="s">
        <v>59</v>
      </c>
      <c r="G74" s="15">
        <v>43662</v>
      </c>
      <c r="H74" s="16">
        <f>(((24-(Sternzeit!$D$12-M74))*(Sternzeit!$B$7/Sternzeit!$B$6))+((Sternzeit!$H$2-Sternzeit!$G$2)/15*(Sternzeit!$B$7/Sternzeit!$B$6)))/24</f>
        <v>1.4973432291337307</v>
      </c>
      <c r="J74" s="14" t="s">
        <v>282</v>
      </c>
      <c r="K74" s="14" t="s">
        <v>283</v>
      </c>
      <c r="L74" s="14"/>
      <c r="M74" s="17">
        <f>VALUE(SUBSTITUTE(P74,"h",""))+VALUE(SUBSTITUTE(Q74,"m",""))/60+VALUE(SUBSTITUTE(R74,"s",""))/3600</f>
        <v>18.523119444444443</v>
      </c>
      <c r="N74" s="17">
        <f>(VALUE(SUBSTITUTE(SUBSTITUTE(S74,"−",""),"°",""))+VALUE(SUBSTITUTE(T74,"′",""))/60+VALUE(SUBSTITUTE(U74,"″",""))/3600)*IF(LEFT(K74,1)="−",-1,1)</f>
        <v>-32.347972222222225</v>
      </c>
      <c r="O74"/>
      <c r="P74" s="1" t="str">
        <f>MID(J74,1,SEARCH(" ",J74)-1)</f>
        <v>18h</v>
      </c>
      <c r="Q74" s="1" t="str">
        <f>MID(J74,SEARCH(" ",J74)+1,SEARCH(" ",J74,SEARCH(" ",J74)+1)-(SEARCH(" ",J74)+1))</f>
        <v>31m</v>
      </c>
      <c r="R74" s="1" t="str">
        <f>MID(J74,SEARCH(" ",J74,SEARCH(" ",J74)+1)+1,LEN(J74))</f>
        <v>23,23s</v>
      </c>
      <c r="S74" s="1" t="str">
        <f>MID(K74,1,SEARCH(" ",K74)-1)</f>
        <v>−32°</v>
      </c>
      <c r="T74" s="1" t="str">
        <f>MID(K74,SEARCH(" ",K74)+1,SEARCH(" ",K74,SEARCH(" ",K74)+1)-(SEARCH(" ",K74)+1))</f>
        <v>20′</v>
      </c>
      <c r="U74" s="1" t="str">
        <f>MID(K74,SEARCH(" ",K74,SEARCH(" ",K74)+1)+1,LEN(K74))</f>
        <v>52,7″</v>
      </c>
    </row>
    <row r="75" spans="2:21" ht="18.75" customHeight="1">
      <c r="B75" s="14" t="s">
        <v>284</v>
      </c>
      <c r="D75" s="14" t="s">
        <v>31</v>
      </c>
      <c r="E75" s="14" t="s">
        <v>59</v>
      </c>
      <c r="G75" s="15">
        <v>43662</v>
      </c>
      <c r="H75" s="16">
        <f>(((24-(Sternzeit!$D$12-M75))*(Sternzeit!$B$7/Sternzeit!$B$6))+((Sternzeit!$H$2-Sternzeit!$G$2)/15*(Sternzeit!$B$7/Sternzeit!$B$6)))/24</f>
        <v>1.505576473305018</v>
      </c>
      <c r="J75" s="14" t="s">
        <v>285</v>
      </c>
      <c r="K75" s="14" t="s">
        <v>286</v>
      </c>
      <c r="L75" s="14"/>
      <c r="M75" s="17">
        <f>VALUE(SUBSTITUTE(P75,"h",""))+VALUE(SUBSTITUTE(Q75,"m",""))/60+VALUE(SUBSTITUTE(R75,"s",""))/3600</f>
        <v>18.720177777777778</v>
      </c>
      <c r="N75" s="17">
        <f>(VALUE(SUBSTITUTE(SUBSTITUTE(S75,"−",""),"°",""))+VALUE(SUBSTITUTE(T75,"′",""))/60+VALUE(SUBSTITUTE(U75,"″",""))/3600)*IF(LEFT(K75,1)="−",-1,1)</f>
        <v>-32.291888888888884</v>
      </c>
      <c r="O75"/>
      <c r="P75" s="1" t="str">
        <f>MID(J75,1,SEARCH(" ",J75)-1)</f>
        <v>18h</v>
      </c>
      <c r="Q75" s="1" t="str">
        <f>MID(J75,SEARCH(" ",J75)+1,SEARCH(" ",J75,SEARCH(" ",J75)+1)-(SEARCH(" ",J75)+1))</f>
        <v>43m</v>
      </c>
      <c r="R75" s="1" t="str">
        <f>MID(J75,SEARCH(" ",J75,SEARCH(" ",J75)+1)+1,LEN(J75))</f>
        <v>12,64s</v>
      </c>
      <c r="S75" s="1" t="str">
        <f>MID(K75,1,SEARCH(" ",K75)-1)</f>
        <v>−32°</v>
      </c>
      <c r="T75" s="1" t="str">
        <f>MID(K75,SEARCH(" ",K75)+1,SEARCH(" ",K75,SEARCH(" ",K75)+1)-(SEARCH(" ",K75)+1))</f>
        <v>17′</v>
      </c>
      <c r="U75" s="1" t="str">
        <f>MID(K75,SEARCH(" ",K75,SEARCH(" ",K75)+1)+1,LEN(K75))</f>
        <v>30,8″</v>
      </c>
    </row>
    <row r="76" spans="2:21" ht="18.75" customHeight="1">
      <c r="B76" s="14" t="s">
        <v>287</v>
      </c>
      <c r="D76" s="14" t="s">
        <v>31</v>
      </c>
      <c r="E76" s="14" t="s">
        <v>288</v>
      </c>
      <c r="G76" s="15">
        <v>43683</v>
      </c>
      <c r="H76" s="16">
        <f>(((24-(Sternzeit!$D$12-M76))*(Sternzeit!$B$7/Sternzeit!$B$6))+((Sternzeit!$H$2-Sternzeit!$G$2)/15*(Sternzeit!$B$7/Sternzeit!$B$6)))/24</f>
        <v>1.5547091218465086</v>
      </c>
      <c r="J76" s="14" t="s">
        <v>289</v>
      </c>
      <c r="K76" s="14" t="s">
        <v>290</v>
      </c>
      <c r="L76" s="14"/>
      <c r="M76" s="17">
        <f>VALUE(SUBSTITUTE(P76,"h",""))+VALUE(SUBSTITUTE(Q76,"m",""))/60+VALUE(SUBSTITUTE(R76,"s",""))/3600</f>
        <v>19.896141666666665</v>
      </c>
      <c r="N76" s="17">
        <f>(VALUE(SUBSTITUTE(SUBSTITUTE(S76,"−",""),"°",""))+VALUE(SUBSTITUTE(T76,"′",""))/60+VALUE(SUBSTITUTE(U76,"″",""))/3600)*IF(LEFT(K76,1)="−",-1,1)</f>
        <v>18.778416666666665</v>
      </c>
      <c r="O76"/>
      <c r="P76" s="1" t="str">
        <f>MID(J76,1,SEARCH(" ",J76)-1)</f>
        <v>19h</v>
      </c>
      <c r="Q76" s="1" t="str">
        <f>MID(J76,SEARCH(" ",J76)+1,SEARCH(" ",J76,SEARCH(" ",J76)+1)-(SEARCH(" ",J76)+1))</f>
        <v>53m</v>
      </c>
      <c r="R76" s="1" t="str">
        <f>MID(J76,SEARCH(" ",J76,SEARCH(" ",J76)+1)+1,LEN(J76))</f>
        <v>46,11s</v>
      </c>
      <c r="S76" s="1" t="str">
        <f>MID(K76,1,SEARCH(" ",K76)-1)</f>
        <v>+18°</v>
      </c>
      <c r="T76" s="1" t="str">
        <f>MID(K76,SEARCH(" ",K76)+1,SEARCH(" ",K76,SEARCH(" ",K76)+1)-(SEARCH(" ",K76)+1))</f>
        <v>46′</v>
      </c>
      <c r="U76" s="1" t="str">
        <f>MID(K76,SEARCH(" ",K76,SEARCH(" ",K76)+1)+1,LEN(K76))</f>
        <v>42,3″</v>
      </c>
    </row>
    <row r="77" spans="2:21" ht="18.75" customHeight="1">
      <c r="B77" s="14" t="s">
        <v>291</v>
      </c>
      <c r="D77" s="14" t="s">
        <v>31</v>
      </c>
      <c r="E77" s="14" t="s">
        <v>32</v>
      </c>
      <c r="G77" s="15">
        <v>43698</v>
      </c>
      <c r="H77" s="16">
        <f>(((24-(Sternzeit!$D$12-M77))*(Sternzeit!$B$7/Sternzeit!$B$6))+((Sternzeit!$H$2-Sternzeit!$G$2)/15*(Sternzeit!$B$7/Sternzeit!$B$6)))/24</f>
        <v>1.5962785269018</v>
      </c>
      <c r="J77" s="14" t="s">
        <v>292</v>
      </c>
      <c r="K77" s="14" t="s">
        <v>293</v>
      </c>
      <c r="L77" s="14"/>
      <c r="M77" s="17">
        <f>VALUE(SUBSTITUTE(P77,"h",""))+VALUE(SUBSTITUTE(Q77,"m",""))/60+VALUE(SUBSTITUTE(R77,"s",""))/3600</f>
        <v>20.891083333333334</v>
      </c>
      <c r="N77" s="17">
        <f>(VALUE(SUBSTITUTE(SUBSTITUTE(S77,"−",""),"°",""))+VALUE(SUBSTITUTE(T77,"′",""))/60+VALUE(SUBSTITUTE(U77,"″",""))/3600)*IF(LEFT(K77,1)="−",-1,1)</f>
        <v>-12.536944444444444</v>
      </c>
      <c r="O77"/>
      <c r="P77" s="1" t="str">
        <f>MID(J77,1,SEARCH(" ",J77)-1)</f>
        <v>20h</v>
      </c>
      <c r="Q77" s="1" t="str">
        <f>MID(J77,SEARCH(" ",J77)+1,SEARCH(" ",J77,SEARCH(" ",J77)+1)-(SEARCH(" ",J77)+1))</f>
        <v>53m</v>
      </c>
      <c r="R77" s="1" t="str">
        <f>MID(J77,SEARCH(" ",J77,SEARCH(" ",J77)+1)+1,LEN(J77))</f>
        <v>27,9s</v>
      </c>
      <c r="S77" s="1" t="str">
        <f>MID(K77,1,SEARCH(" ",K77)-1)</f>
        <v>−12°</v>
      </c>
      <c r="T77" s="1" t="str">
        <f>MID(K77,SEARCH(" ",K77)+1,SEARCH(" ",K77,SEARCH(" ",K77)+1)-(SEARCH(" ",K77)+1))</f>
        <v>32′</v>
      </c>
      <c r="U77" s="1" t="str">
        <f>MID(K77,SEARCH(" ",K77,SEARCH(" ",K77)+1)+1,LEN(K77))</f>
        <v>13″</v>
      </c>
    </row>
    <row r="78" spans="2:21" ht="18.75" customHeight="1">
      <c r="B78" s="14" t="s">
        <v>294</v>
      </c>
      <c r="D78" s="14" t="s">
        <v>49</v>
      </c>
      <c r="E78" s="14" t="s">
        <v>32</v>
      </c>
      <c r="G78" s="15">
        <v>43700</v>
      </c>
      <c r="H78" s="16">
        <f>(((24-(Sternzeit!$D$12-M78))*(Sternzeit!$B$7/Sternzeit!$B$6))+((Sternzeit!$H$2-Sternzeit!$G$2)/15*(Sternzeit!$B$7/Sternzeit!$B$6)))/24</f>
        <v>1.6001328007198807</v>
      </c>
      <c r="J78" s="14" t="s">
        <v>295</v>
      </c>
      <c r="K78" s="14" t="s">
        <v>296</v>
      </c>
      <c r="L78" s="14"/>
      <c r="M78" s="17">
        <f>VALUE(SUBSTITUTE(P78,"h",""))+VALUE(SUBSTITUTE(Q78,"m",""))/60+VALUE(SUBSTITUTE(R78,"s",""))/3600</f>
        <v>20.983333333333334</v>
      </c>
      <c r="N78" s="17">
        <f>(VALUE(SUBSTITUTE(SUBSTITUTE(S78,"−",""),"°",""))+VALUE(SUBSTITUTE(T78,"′",""))/60+VALUE(SUBSTITUTE(U78,"″",""))/3600)*IF(LEFT(K78,1)="−",-1,1)</f>
        <v>-12.633333333333333</v>
      </c>
      <c r="O78"/>
      <c r="P78" s="1" t="str">
        <f>MID(J78,1,SEARCH(" ",J78)-1)</f>
        <v>20h</v>
      </c>
      <c r="Q78" s="1" t="str">
        <f>MID(J78,SEARCH(" ",J78)+1,SEARCH(" ",J78,SEARCH(" ",J78)+1)-(SEARCH(" ",J78)+1))</f>
        <v>59m</v>
      </c>
      <c r="R78" s="1" t="str">
        <f>MID(J78,SEARCH(" ",J78,SEARCH(" ",J78)+1)+1,LEN(J78))</f>
        <v>0s</v>
      </c>
      <c r="S78" s="1" t="str">
        <f>MID(K78,1,SEARCH(" ",K78)-1)</f>
        <v>−12°</v>
      </c>
      <c r="T78" s="1" t="str">
        <f>MID(K78,SEARCH(" ",K78)+1,SEARCH(" ",K78,SEARCH(" ",K78)+1)-(SEARCH(" ",K78)+1))</f>
        <v>38′</v>
      </c>
      <c r="U78" s="1" t="str">
        <f>MID(K78,SEARCH(" ",K78,SEARCH(" ",K78)+1)+1,LEN(K78))</f>
        <v>00″</v>
      </c>
    </row>
    <row r="79" spans="2:21" ht="18.75" customHeight="1">
      <c r="B79" s="14" t="s">
        <v>297</v>
      </c>
      <c r="D79" s="14" t="s">
        <v>145</v>
      </c>
      <c r="E79" s="14" t="s">
        <v>298</v>
      </c>
      <c r="G79" s="15">
        <v>43765</v>
      </c>
      <c r="H79" s="16">
        <f>(((24-(Sternzeit!$D$12-M79))*(Sternzeit!$B$7/Sternzeit!$B$6))+((Sternzeit!$H$2-Sternzeit!$G$2)/15*(Sternzeit!$B$7/Sternzeit!$B$6)))/24</f>
        <v>0.7907666344824856</v>
      </c>
      <c r="J79" s="14" t="s">
        <v>299</v>
      </c>
      <c r="K79" s="14" t="s">
        <v>300</v>
      </c>
      <c r="L79" s="14"/>
      <c r="M79" s="17">
        <f>VALUE(SUBSTITUTE(P79,"h",""))+VALUE(SUBSTITUTE(Q79,"m",""))/60+VALUE(SUBSTITUTE(R79,"s",""))/3600</f>
        <v>1.6115833333333334</v>
      </c>
      <c r="N79" s="17">
        <f>(VALUE(SUBSTITUTE(SUBSTITUTE(S79,"−",""),"°",""))+VALUE(SUBSTITUTE(T79,"′",""))/60+VALUE(SUBSTITUTE(U79,"″",""))/3600)*IF(LEFT(K79,1)="−",-1,1)</f>
        <v>15.78361111111111</v>
      </c>
      <c r="O79"/>
      <c r="P79" s="1" t="str">
        <f>MID(J79,1,SEARCH(" ",J79)-1)</f>
        <v>01h</v>
      </c>
      <c r="Q79" s="1" t="str">
        <f>MID(J79,SEARCH(" ",J79)+1,SEARCH(" ",J79,SEARCH(" ",J79)+1)-(SEARCH(" ",J79)+1))</f>
        <v>36m</v>
      </c>
      <c r="R79" s="1" t="str">
        <f>MID(J79,SEARCH(" ",J79,SEARCH(" ",J79)+1)+1,LEN(J79))</f>
        <v>41,7s</v>
      </c>
      <c r="S79" s="1" t="str">
        <f>MID(K79,1,SEARCH(" ",K79)-1)</f>
        <v>+15°</v>
      </c>
      <c r="T79" s="1" t="str">
        <f>MID(K79,SEARCH(" ",K79)+1,SEARCH(" ",K79,SEARCH(" ",K79)+1)-(SEARCH(" ",K79)+1))</f>
        <v>47′</v>
      </c>
      <c r="U79" s="1" t="str">
        <f>MID(K79,SEARCH(" ",K79,SEARCH(" ",K79)+1)+1,LEN(K79))</f>
        <v>01″</v>
      </c>
    </row>
    <row r="80" spans="2:21" ht="18.75" customHeight="1">
      <c r="B80" s="14" t="s">
        <v>301</v>
      </c>
      <c r="D80" s="14" t="s">
        <v>31</v>
      </c>
      <c r="E80" s="14" t="s">
        <v>59</v>
      </c>
      <c r="G80" s="15">
        <v>43686</v>
      </c>
      <c r="H80" s="16">
        <f>(((24-(Sternzeit!$D$12-M80))*(Sternzeit!$B$7/Sternzeit!$B$6))+((Sternzeit!$H$2-Sternzeit!$G$2)/15*(Sternzeit!$B$7/Sternzeit!$B$6)))/24</f>
        <v>1.563282182751892</v>
      </c>
      <c r="J80" s="14" t="s">
        <v>302</v>
      </c>
      <c r="K80" s="14" t="s">
        <v>303</v>
      </c>
      <c r="L80" s="14"/>
      <c r="M80" s="17">
        <f>VALUE(SUBSTITUTE(P80,"h",""))+VALUE(SUBSTITUTE(Q80,"m",""))/60+VALUE(SUBSTITUTE(R80,"s",""))/3600</f>
        <v>20.101333333333336</v>
      </c>
      <c r="N80" s="17">
        <f>(VALUE(SUBSTITUTE(SUBSTITUTE(S80,"−",""),"°",""))+VALUE(SUBSTITUTE(T80,"′",""))/60+VALUE(SUBSTITUTE(U80,"″",""))/3600)*IF(LEFT(K80,1)="−",-1,1)</f>
        <v>-21.922250000000002</v>
      </c>
      <c r="O80"/>
      <c r="P80" s="1" t="str">
        <f>MID(J80,1,SEARCH(" ",J80)-1)</f>
        <v>20h</v>
      </c>
      <c r="Q80" s="1" t="str">
        <f>MID(J80,SEARCH(" ",J80)+1,SEARCH(" ",J80,SEARCH(" ",J80)+1)-(SEARCH(" ",J80)+1))</f>
        <v>06m</v>
      </c>
      <c r="R80" s="1" t="str">
        <f>MID(J80,SEARCH(" ",J80,SEARCH(" ",J80)+1)+1,LEN(J80))</f>
        <v>04,8s</v>
      </c>
      <c r="S80" s="1" t="str">
        <f>MID(K80,1,SEARCH(" ",K80)-1)</f>
        <v>−21°</v>
      </c>
      <c r="T80" s="1" t="str">
        <f>MID(K80,SEARCH(" ",K80)+1,SEARCH(" ",K80,SEARCH(" ",K80)+1)-(SEARCH(" ",K80)+1))</f>
        <v>55′</v>
      </c>
      <c r="U80" s="1" t="str">
        <f>MID(K80,SEARCH(" ",K80,SEARCH(" ",K80)+1)+1,LEN(K80))</f>
        <v>20,1″</v>
      </c>
    </row>
    <row r="81" spans="2:21" ht="18.75" customHeight="1">
      <c r="B81" s="14" t="s">
        <v>304</v>
      </c>
      <c r="C81" s="14" t="s">
        <v>305</v>
      </c>
      <c r="D81" s="14" t="s">
        <v>243</v>
      </c>
      <c r="E81" s="14" t="s">
        <v>157</v>
      </c>
      <c r="G81" s="15">
        <v>43765</v>
      </c>
      <c r="H81" s="16">
        <f>(((24-(Sternzeit!$D$12-M81))*(Sternzeit!$B$7/Sternzeit!$B$6))+((Sternzeit!$H$2-Sternzeit!$G$2)/15*(Sternzeit!$B$7/Sternzeit!$B$6)))/24</f>
        <v>0.7946893823009477</v>
      </c>
      <c r="J81" s="14" t="s">
        <v>306</v>
      </c>
      <c r="K81" s="14" t="s">
        <v>307</v>
      </c>
      <c r="L81" s="14"/>
      <c r="M81" s="17">
        <f>VALUE(SUBSTITUTE(P81,"h",""))+VALUE(SUBSTITUTE(Q81,"m",""))/60+VALUE(SUBSTITUTE(R81,"s",""))/3600</f>
        <v>1.7054722222222223</v>
      </c>
      <c r="N81" s="17">
        <f>(VALUE(SUBSTITUTE(SUBSTITUTE(S81,"−",""),"°",""))+VALUE(SUBSTITUTE(T81,"′",""))/60+VALUE(SUBSTITUTE(U81,"″",""))/3600)*IF(LEFT(K81,1)="−",-1,1)</f>
        <v>51.57555555555556</v>
      </c>
      <c r="O81"/>
      <c r="P81" s="1" t="str">
        <f>MID(J81,1,SEARCH(" ",J81)-1)</f>
        <v>01h</v>
      </c>
      <c r="Q81" s="1" t="str">
        <f>MID(J81,SEARCH(" ",J81)+1,SEARCH(" ",J81,SEARCH(" ",J81)+1)-(SEARCH(" ",J81)+1))</f>
        <v>42m</v>
      </c>
      <c r="R81" s="1" t="str">
        <f>MID(J81,SEARCH(" ",J81,SEARCH(" ",J81)+1)+1,LEN(J81))</f>
        <v>19,7s</v>
      </c>
      <c r="S81" s="1" t="str">
        <f>MID(K81,1,SEARCH(" ",K81)-1)</f>
        <v>+51°</v>
      </c>
      <c r="T81" s="1" t="str">
        <f>MID(K81,SEARCH(" ",K81)+1,SEARCH(" ",K81,SEARCH(" ",K81)+1)-(SEARCH(" ",K81)+1))</f>
        <v>34′</v>
      </c>
      <c r="U81" s="1" t="str">
        <f>MID(K81,SEARCH(" ",K81,SEARCH(" ",K81)+1)+1,LEN(K81))</f>
        <v>32″</v>
      </c>
    </row>
    <row r="82" spans="2:21" ht="18.75" customHeight="1">
      <c r="B82" s="14" t="s">
        <v>308</v>
      </c>
      <c r="D82" s="14" t="s">
        <v>145</v>
      </c>
      <c r="E82" s="14" t="s">
        <v>309</v>
      </c>
      <c r="G82" s="15">
        <v>43772</v>
      </c>
      <c r="H82" s="16">
        <f>(((24-(Sternzeit!$D$12-M82))*(Sternzeit!$B$7/Sternzeit!$B$6))+((Sternzeit!$H$2-Sternzeit!$G$2)/15*(Sternzeit!$B$7/Sternzeit!$B$6)))/24</f>
        <v>0.8367138493147062</v>
      </c>
      <c r="J82" s="14" t="s">
        <v>310</v>
      </c>
      <c r="K82" s="14" t="s">
        <v>311</v>
      </c>
      <c r="L82" s="14"/>
      <c r="M82" s="17">
        <f>VALUE(SUBSTITUTE(P82,"h",""))+VALUE(SUBSTITUTE(Q82,"m",""))/60+VALUE(SUBSTITUTE(R82,"s",""))/3600</f>
        <v>2.7113055555555556</v>
      </c>
      <c r="N82" s="17">
        <f>(VALUE(SUBSTITUTE(SUBSTITUTE(S82,"−",""),"°",""))+VALUE(SUBSTITUTE(T82,"′",""))/60+VALUE(SUBSTITUTE(U82,"″",""))/3600)*IF(LEFT(K82,1)="−",-1,1)</f>
        <v>0.013333333333333334</v>
      </c>
      <c r="O82"/>
      <c r="P82" s="1" t="str">
        <f>MID(J82,1,SEARCH(" ",J82)-1)</f>
        <v>02h</v>
      </c>
      <c r="Q82" s="1" t="str">
        <f>MID(J82,SEARCH(" ",J82)+1,SEARCH(" ",J82,SEARCH(" ",J82)+1)-(SEARCH(" ",J82)+1))</f>
        <v>42m</v>
      </c>
      <c r="R82" s="1" t="str">
        <f>MID(J82,SEARCH(" ",J82,SEARCH(" ",J82)+1)+1,LEN(J82))</f>
        <v>40,7s</v>
      </c>
      <c r="S82" s="1" t="str">
        <f>MID(K82,1,SEARCH(" ",K82)-1)</f>
        <v>-00°</v>
      </c>
      <c r="T82" s="1" t="str">
        <f>MID(K82,SEARCH(" ",K82)+1,SEARCH(" ",K82,SEARCH(" ",K82)+1)-(SEARCH(" ",K82)+1))</f>
        <v>00′</v>
      </c>
      <c r="U82" s="1" t="str">
        <f>MID(K82,SEARCH(" ",K82,SEARCH(" ",K82)+1)+1,LEN(K82))</f>
        <v>48″</v>
      </c>
    </row>
    <row r="83" spans="2:21" ht="18.75" customHeight="1">
      <c r="B83" s="14" t="s">
        <v>312</v>
      </c>
      <c r="D83" s="14" t="s">
        <v>58</v>
      </c>
      <c r="E83" s="14" t="s">
        <v>189</v>
      </c>
      <c r="G83" s="15">
        <v>43818</v>
      </c>
      <c r="H83" s="16">
        <f>(((24-(Sternzeit!$D$12-M83))*(Sternzeit!$B$7/Sternzeit!$B$6))+((Sternzeit!$H$2-Sternzeit!$G$2)/15*(Sternzeit!$B$7/Sternzeit!$B$6)))/24</f>
        <v>0.964912265520362</v>
      </c>
      <c r="J83" s="14" t="s">
        <v>313</v>
      </c>
      <c r="K83" s="14" t="s">
        <v>314</v>
      </c>
      <c r="L83" s="14"/>
      <c r="M83" s="17">
        <f>VALUE(SUBSTITUTE(P83,"h",""))+VALUE(SUBSTITUTE(Q83,"m",""))/60+VALUE(SUBSTITUTE(R83,"s",""))/3600</f>
        <v>5.7796666666666665</v>
      </c>
      <c r="N83" s="17">
        <f>(VALUE(SUBSTITUTE(SUBSTITUTE(S83,"−",""),"°",""))+VALUE(SUBSTITUTE(T83,"′",""))/60+VALUE(SUBSTITUTE(U83,"″",""))/3600)*IF(LEFT(K83,1)="−",-1,1)</f>
        <v>0.07916666666666666</v>
      </c>
      <c r="O83"/>
      <c r="P83" s="1" t="str">
        <f>MID(J83,1,SEARCH(" ",J83)-1)</f>
        <v>05h</v>
      </c>
      <c r="Q83" s="1" t="str">
        <f>MID(J83,SEARCH(" ",J83)+1,SEARCH(" ",J83,SEARCH(" ",J83)+1)-(SEARCH(" ",J83)+1))</f>
        <v>46m</v>
      </c>
      <c r="R83" s="1" t="str">
        <f>MID(J83,SEARCH(" ",J83,SEARCH(" ",J83)+1)+1,LEN(J83))</f>
        <v>46,8s</v>
      </c>
      <c r="S83" s="1" t="str">
        <f>MID(K83,1,SEARCH(" ",K83)-1)</f>
        <v>+0°</v>
      </c>
      <c r="T83" s="1" t="str">
        <f>MID(K83,SEARCH(" ",K83)+1,SEARCH(" ",K83,SEARCH(" ",K83)+1)-(SEARCH(" ",K83)+1))</f>
        <v>04′</v>
      </c>
      <c r="U83" s="1" t="str">
        <f>MID(K83,SEARCH(" ",K83,SEARCH(" ",K83)+1)+1,LEN(K83))</f>
        <v>45″</v>
      </c>
    </row>
    <row r="84" spans="2:21" ht="18.75" customHeight="1">
      <c r="B84" s="14" t="s">
        <v>315</v>
      </c>
      <c r="D84" s="14" t="s">
        <v>31</v>
      </c>
      <c r="E84" s="14" t="s">
        <v>316</v>
      </c>
      <c r="G84" s="15">
        <v>43813</v>
      </c>
      <c r="H84" s="16">
        <f>(((24-(Sternzeit!$D$12-M84))*(Sternzeit!$B$7/Sternzeit!$B$6))+((Sternzeit!$H$2-Sternzeit!$G$2)/15*(Sternzeit!$B$7/Sternzeit!$B$6)))/24</f>
        <v>0.9491725300428532</v>
      </c>
      <c r="J84" s="14" t="s">
        <v>317</v>
      </c>
      <c r="K84" s="14" t="s">
        <v>318</v>
      </c>
      <c r="L84" s="14"/>
      <c r="M84" s="17">
        <f>VALUE(SUBSTITUTE(P84,"h",""))+VALUE(SUBSTITUTE(Q84,"m",""))/60+VALUE(SUBSTITUTE(R84,"s",""))/3600</f>
        <v>5.4029444444444445</v>
      </c>
      <c r="N84" s="17">
        <f>(VALUE(SUBSTITUTE(SUBSTITUTE(S84,"−",""),"°",""))+VALUE(SUBSTITUTE(T84,"′",""))/60+VALUE(SUBSTITUTE(U84,"″",""))/3600)*IF(LEFT(K84,1)="−",-1,1)</f>
        <v>-24.524166666666666</v>
      </c>
      <c r="O84"/>
      <c r="P84" s="1" t="str">
        <f>MID(J84,1,SEARCH(" ",J84)-1)</f>
        <v>05h</v>
      </c>
      <c r="Q84" s="1" t="str">
        <f>MID(J84,SEARCH(" ",J84)+1,SEARCH(" ",J84,SEARCH(" ",J84)+1)-(SEARCH(" ",J84)+1))</f>
        <v>24m</v>
      </c>
      <c r="R84" s="1" t="str">
        <f>MID(J84,SEARCH(" ",J84,SEARCH(" ",J84)+1)+1,LEN(J84))</f>
        <v>10,6s</v>
      </c>
      <c r="S84" s="1" t="str">
        <f>MID(K84,1,SEARCH(" ",K84)-1)</f>
        <v>−24°</v>
      </c>
      <c r="T84" s="1" t="str">
        <f>MID(K84,SEARCH(" ",K84)+1,SEARCH(" ",K84,SEARCH(" ",K84)+1)-(SEARCH(" ",K84)+1))</f>
        <v>31′</v>
      </c>
      <c r="U84" s="1" t="str">
        <f>MID(K84,SEARCH(" ",K84,SEARCH(" ",K84)+1)+1,LEN(K84))</f>
        <v>27″</v>
      </c>
    </row>
    <row r="85" spans="2:21" ht="18.75" customHeight="1">
      <c r="B85" s="14" t="s">
        <v>319</v>
      </c>
      <c r="D85" s="14" t="s">
        <v>31</v>
      </c>
      <c r="E85" s="14" t="s">
        <v>40</v>
      </c>
      <c r="G85" s="15">
        <v>43627</v>
      </c>
      <c r="H85" s="16">
        <f>(((24-(Sternzeit!$D$12-M85))*(Sternzeit!$B$7/Sternzeit!$B$6))+((Sternzeit!$H$2-Sternzeit!$G$2)/15*(Sternzeit!$B$7/Sternzeit!$B$6)))/24</f>
        <v>1.403792308948198</v>
      </c>
      <c r="J85" s="14" t="s">
        <v>320</v>
      </c>
      <c r="K85" s="14" t="s">
        <v>321</v>
      </c>
      <c r="L85" s="14"/>
      <c r="M85" s="17">
        <f>VALUE(SUBSTITUTE(P85,"h",""))+VALUE(SUBSTITUTE(Q85,"m",""))/60+VALUE(SUBSTITUTE(R85,"s",""))/3600</f>
        <v>16.28402777777778</v>
      </c>
      <c r="N85" s="17">
        <f>(VALUE(SUBSTITUTE(SUBSTITUTE(S85,"−",""),"°",""))+VALUE(SUBSTITUTE(T85,"′",""))/60+VALUE(SUBSTITUTE(U85,"″",""))/3600)*IF(LEFT(K85,1)="−",-1,1)</f>
        <v>-22.974999999999998</v>
      </c>
      <c r="O85"/>
      <c r="P85" s="1" t="str">
        <f>MID(J85,1,SEARCH(" ",J85)-1)</f>
        <v>16h</v>
      </c>
      <c r="Q85" s="1" t="str">
        <f>MID(J85,SEARCH(" ",J85)+1,SEARCH(" ",J85,SEARCH(" ",J85)+1)-(SEARCH(" ",J85)+1))</f>
        <v>17m</v>
      </c>
      <c r="R85" s="1" t="str">
        <f>MID(J85,SEARCH(" ",J85,SEARCH(" ",J85)+1)+1,LEN(J85))</f>
        <v>02,5s</v>
      </c>
      <c r="S85" s="1" t="str">
        <f>MID(K85,1,SEARCH(" ",K85)-1)</f>
        <v>−22°</v>
      </c>
      <c r="T85" s="1" t="str">
        <f>MID(K85,SEARCH(" ",K85)+1,SEARCH(" ",K85,SEARCH(" ",K85)+1)-(SEARCH(" ",K85)+1))</f>
        <v>58′</v>
      </c>
      <c r="U85" s="1" t="str">
        <f>MID(K85,SEARCH(" ",K85,SEARCH(" ",K85)+1)+1,LEN(K85))</f>
        <v>30″</v>
      </c>
    </row>
    <row r="86" spans="2:21" ht="18.75" customHeight="1">
      <c r="B86" s="14" t="s">
        <v>322</v>
      </c>
      <c r="C86" s="14" t="s">
        <v>323</v>
      </c>
      <c r="D86" s="14" t="s">
        <v>145</v>
      </c>
      <c r="E86" s="14" t="s">
        <v>180</v>
      </c>
      <c r="G86" s="15">
        <v>43516</v>
      </c>
      <c r="H86" s="16">
        <f>(((24-(Sternzeit!$D$12-M86))*(Sternzeit!$B$7/Sternzeit!$B$6))+((Sternzeit!$H$2-Sternzeit!$G$2)/15*(Sternzeit!$B$7/Sternzeit!$B$6)))/24</f>
        <v>1.1381445230277267</v>
      </c>
      <c r="J86" s="14" t="s">
        <v>324</v>
      </c>
      <c r="K86" s="14" t="s">
        <v>325</v>
      </c>
      <c r="L86" s="14"/>
      <c r="M86" s="17">
        <f>VALUE(SUBSTITUTE(P86,"h",""))+VALUE(SUBSTITUTE(Q86,"m",""))/60+VALUE(SUBSTITUTE(R86,"s",""))/3600</f>
        <v>9.925888888888888</v>
      </c>
      <c r="N86" s="17">
        <f>(VALUE(SUBSTITUTE(SUBSTITUTE(S86,"−",""),"°",""))+VALUE(SUBSTITUTE(T86,"′",""))/60+VALUE(SUBSTITUTE(U86,"″",""))/3600)*IF(LEFT(K86,1)="−",-1,1)</f>
        <v>69.06527777777778</v>
      </c>
      <c r="O86"/>
      <c r="P86" s="1" t="str">
        <f>MID(J86,1,SEARCH(" ",J86)-1)</f>
        <v>09h</v>
      </c>
      <c r="Q86" s="1" t="str">
        <f>MID(J86,SEARCH(" ",J86)+1,SEARCH(" ",J86,SEARCH(" ",J86)+1)-(SEARCH(" ",J86)+1))</f>
        <v>55m</v>
      </c>
      <c r="R86" s="1" t="str">
        <f>MID(J86,SEARCH(" ",J86,SEARCH(" ",J86)+1)+1,LEN(J86))</f>
        <v>33,2s</v>
      </c>
      <c r="S86" s="1" t="str">
        <f>MID(K86,1,SEARCH(" ",K86)-1)</f>
        <v>+69°</v>
      </c>
      <c r="T86" s="1" t="str">
        <f>MID(K86,SEARCH(" ",K86)+1,SEARCH(" ",K86,SEARCH(" ",K86)+1)-(SEARCH(" ",K86)+1))</f>
        <v>03′</v>
      </c>
      <c r="U86" s="1" t="str">
        <f>MID(K86,SEARCH(" ",K86,SEARCH(" ",K86)+1)+1,LEN(K86))</f>
        <v>55″</v>
      </c>
    </row>
    <row r="87" spans="2:21" ht="18.75" customHeight="1">
      <c r="B87" s="14" t="s">
        <v>326</v>
      </c>
      <c r="C87" s="14" t="s">
        <v>327</v>
      </c>
      <c r="D87" s="14" t="s">
        <v>145</v>
      </c>
      <c r="E87" s="14" t="s">
        <v>180</v>
      </c>
      <c r="G87" s="15">
        <v>43516</v>
      </c>
      <c r="H87" s="16">
        <f>(((24-(Sternzeit!$D$12-M87))*(Sternzeit!$B$7/Sternzeit!$B$6))+((Sternzeit!$H$2-Sternzeit!$G$2)/15*(Sternzeit!$B$7/Sternzeit!$B$6)))/24</f>
        <v>1.1383708354018687</v>
      </c>
      <c r="J87" s="14" t="s">
        <v>328</v>
      </c>
      <c r="K87" s="14" t="s">
        <v>329</v>
      </c>
      <c r="L87" s="14"/>
      <c r="M87" s="17">
        <f>VALUE(SUBSTITUTE(P87,"h",""))+VALUE(SUBSTITUTE(Q87,"m",""))/60+VALUE(SUBSTITUTE(R87,"s",""))/3600</f>
        <v>9.931305555555555</v>
      </c>
      <c r="N87" s="17">
        <f>(VALUE(SUBSTITUTE(SUBSTITUTE(S87,"−",""),"°",""))+VALUE(SUBSTITUTE(T87,"′",""))/60+VALUE(SUBSTITUTE(U87,"″",""))/3600)*IF(LEFT(K87,1)="−",-1,1)</f>
        <v>69.67944444444444</v>
      </c>
      <c r="O87"/>
      <c r="P87" s="1" t="str">
        <f>MID(J87,1,SEARCH(" ",J87)-1)</f>
        <v>09h</v>
      </c>
      <c r="Q87" s="1" t="str">
        <f>MID(J87,SEARCH(" ",J87)+1,SEARCH(" ",J87,SEARCH(" ",J87)+1)-(SEARCH(" ",J87)+1))</f>
        <v>55m</v>
      </c>
      <c r="R87" s="1" t="str">
        <f>MID(J87,SEARCH(" ",J87,SEARCH(" ",J87)+1)+1,LEN(J87))</f>
        <v>52,7s</v>
      </c>
      <c r="S87" s="1" t="str">
        <f>MID(K87,1,SEARCH(" ",K87)-1)</f>
        <v>+69°</v>
      </c>
      <c r="T87" s="1" t="str">
        <f>MID(K87,SEARCH(" ",K87)+1,SEARCH(" ",K87,SEARCH(" ",K87)+1)-(SEARCH(" ",K87)+1))</f>
        <v>40′</v>
      </c>
      <c r="U87" s="1" t="str">
        <f>MID(K87,SEARCH(" ",K87,SEARCH(" ",K87)+1)+1,LEN(K87))</f>
        <v>46″</v>
      </c>
    </row>
    <row r="88" spans="2:21" ht="18.75" customHeight="1">
      <c r="B88" s="14" t="s">
        <v>330</v>
      </c>
      <c r="C88" s="14" t="s">
        <v>331</v>
      </c>
      <c r="D88" s="14" t="s">
        <v>145</v>
      </c>
      <c r="E88" s="14" t="s">
        <v>278</v>
      </c>
      <c r="G88" s="15">
        <v>43587</v>
      </c>
      <c r="H88" s="16">
        <f>(((24-(Sternzeit!$D$12-M88))*(Sternzeit!$B$7/Sternzeit!$B$6))+((Sternzeit!$H$2-Sternzeit!$G$2)/15*(Sternzeit!$B$7/Sternzeit!$B$6)))/24</f>
        <v>1.2923584170732172</v>
      </c>
      <c r="J88" s="14" t="s">
        <v>332</v>
      </c>
      <c r="K88" s="14" t="s">
        <v>333</v>
      </c>
      <c r="L88" s="14"/>
      <c r="M88" s="17">
        <f>VALUE(SUBSTITUTE(P88,"h",""))+VALUE(SUBSTITUTE(Q88,"m",""))/60+VALUE(SUBSTITUTE(R88,"s",""))/3600</f>
        <v>13.616916666666667</v>
      </c>
      <c r="N88" s="17">
        <f>(VALUE(SUBSTITUTE(SUBSTITUTE(S88,"−",""),"°",""))+VALUE(SUBSTITUTE(T88,"′",""))/60+VALUE(SUBSTITUTE(U88,"″",""))/3600)*IF(LEFT(K88,1)="−",-1,1)</f>
        <v>-29.865555555555556</v>
      </c>
      <c r="O88"/>
      <c r="P88" s="1" t="str">
        <f>MID(J88,1,SEARCH(" ",J88)-1)</f>
        <v>13h</v>
      </c>
      <c r="Q88" s="1" t="str">
        <f>MID(J88,SEARCH(" ",J88)+1,SEARCH(" ",J88,SEARCH(" ",J88)+1)-(SEARCH(" ",J88)+1))</f>
        <v>37m</v>
      </c>
      <c r="R88" s="1" t="str">
        <f>MID(J88,SEARCH(" ",J88,SEARCH(" ",J88)+1)+1,LEN(J88))</f>
        <v>00,9s</v>
      </c>
      <c r="S88" s="1" t="str">
        <f>MID(K88,1,SEARCH(" ",K88)-1)</f>
        <v>−29°</v>
      </c>
      <c r="T88" s="1" t="str">
        <f>MID(K88,SEARCH(" ",K88)+1,SEARCH(" ",K88,SEARCH(" ",K88)+1)-(SEARCH(" ",K88)+1))</f>
        <v>51′</v>
      </c>
      <c r="U88" s="1" t="str">
        <f>MID(K88,SEARCH(" ",K88,SEARCH(" ",K88)+1)+1,LEN(K88))</f>
        <v>56″</v>
      </c>
    </row>
    <row r="89" spans="2:21" ht="18.75" customHeight="1">
      <c r="B89" s="14" t="s">
        <v>334</v>
      </c>
      <c r="D89" s="14" t="s">
        <v>145</v>
      </c>
      <c r="E89" s="14" t="s">
        <v>214</v>
      </c>
      <c r="G89" s="15">
        <v>43569</v>
      </c>
      <c r="H89" s="16">
        <f>(((24-(Sternzeit!$D$12-M89))*(Sternzeit!$B$7/Sternzeit!$B$6))+((Sternzeit!$H$2-Sternzeit!$G$2)/15*(Sternzeit!$B$7/Sternzeit!$B$6)))/24</f>
        <v>1.2422540180144492</v>
      </c>
      <c r="J89" s="14" t="s">
        <v>335</v>
      </c>
      <c r="K89" s="14" t="s">
        <v>336</v>
      </c>
      <c r="L89" s="14"/>
      <c r="M89" s="17">
        <f>VALUE(SUBSTITUTE(P89,"h",""))+VALUE(SUBSTITUTE(Q89,"m",""))/60+VALUE(SUBSTITUTE(R89,"s",""))/3600</f>
        <v>12.417694444444443</v>
      </c>
      <c r="N89" s="17">
        <f>(VALUE(SUBSTITUTE(SUBSTITUTE(S89,"−",""),"°",""))+VALUE(SUBSTITUTE(T89,"′",""))/60+VALUE(SUBSTITUTE(U89,"″",""))/3600)*IF(LEFT(K89,1)="−",-1,1)</f>
        <v>12.886944444444444</v>
      </c>
      <c r="O89"/>
      <c r="P89" s="1" t="str">
        <f>MID(J89,1,SEARCH(" ",J89)-1)</f>
        <v>12h</v>
      </c>
      <c r="Q89" s="1" t="str">
        <f>MID(J89,SEARCH(" ",J89)+1,SEARCH(" ",J89,SEARCH(" ",J89)+1)-(SEARCH(" ",J89)+1))</f>
        <v>25m</v>
      </c>
      <c r="R89" s="1" t="str">
        <f>MID(J89,SEARCH(" ",J89,SEARCH(" ",J89)+1)+1,LEN(J89))</f>
        <v>03,7s</v>
      </c>
      <c r="S89" s="1" t="str">
        <f>MID(K89,1,SEARCH(" ",K89)-1)</f>
        <v>+12°</v>
      </c>
      <c r="T89" s="1" t="str">
        <f>MID(K89,SEARCH(" ",K89)+1,SEARCH(" ",K89,SEARCH(" ",K89)+1)-(SEARCH(" ",K89)+1))</f>
        <v>53′</v>
      </c>
      <c r="U89" s="1" t="str">
        <f>MID(K89,SEARCH(" ",K89,SEARCH(" ",K89)+1)+1,LEN(K89))</f>
        <v>13″</v>
      </c>
    </row>
    <row r="90" spans="2:21" ht="18.75" customHeight="1">
      <c r="B90" s="14" t="s">
        <v>337</v>
      </c>
      <c r="D90" s="14" t="s">
        <v>145</v>
      </c>
      <c r="E90" s="14" t="s">
        <v>229</v>
      </c>
      <c r="G90" s="15">
        <v>43569</v>
      </c>
      <c r="H90" s="16">
        <f>(((24-(Sternzeit!$D$12-M90))*(Sternzeit!$B$7/Sternzeit!$B$6))+((Sternzeit!$H$2-Sternzeit!$G$2)/15*(Sternzeit!$B$7/Sternzeit!$B$6)))/24</f>
        <v>1.24249077557509</v>
      </c>
      <c r="J90" s="14" t="s">
        <v>338</v>
      </c>
      <c r="K90" s="14" t="s">
        <v>339</v>
      </c>
      <c r="L90" s="14"/>
      <c r="M90" s="17">
        <f>VALUE(SUBSTITUTE(P90,"h",""))+VALUE(SUBSTITUTE(Q90,"m",""))/60+VALUE(SUBSTITUTE(R90,"s",""))/3600</f>
        <v>12.423361111111111</v>
      </c>
      <c r="N90" s="17">
        <f>(VALUE(SUBSTITUTE(SUBSTITUTE(S90,"−",""),"°",""))+VALUE(SUBSTITUTE(T90,"′",""))/60+VALUE(SUBSTITUTE(U90,"″",""))/3600)*IF(LEFT(K90,1)="−",-1,1)</f>
        <v>18.191388888888888</v>
      </c>
      <c r="O90"/>
      <c r="P90" s="1" t="str">
        <f>MID(J90,1,SEARCH(" ",J90)-1)</f>
        <v>12h</v>
      </c>
      <c r="Q90" s="1" t="str">
        <f>MID(J90,SEARCH(" ",J90)+1,SEARCH(" ",J90,SEARCH(" ",J90)+1)-(SEARCH(" ",J90)+1))</f>
        <v>25m</v>
      </c>
      <c r="R90" s="1" t="str">
        <f>MID(J90,SEARCH(" ",J90,SEARCH(" ",J90)+1)+1,LEN(J90))</f>
        <v>24,1s</v>
      </c>
      <c r="S90" s="1" t="str">
        <f>MID(K90,1,SEARCH(" ",K90)-1)</f>
        <v>+18°</v>
      </c>
      <c r="T90" s="1" t="str">
        <f>MID(K90,SEARCH(" ",K90)+1,SEARCH(" ",K90,SEARCH(" ",K90)+1)-(SEARCH(" ",K90)+1))</f>
        <v>11′</v>
      </c>
      <c r="U90" s="1" t="str">
        <f>MID(K90,SEARCH(" ",K90,SEARCH(" ",K90)+1)+1,LEN(K90))</f>
        <v>29″</v>
      </c>
    </row>
    <row r="91" spans="2:21" ht="18.75" customHeight="1">
      <c r="B91" s="14" t="s">
        <v>340</v>
      </c>
      <c r="D91" s="14" t="s">
        <v>145</v>
      </c>
      <c r="E91" s="14" t="s">
        <v>214</v>
      </c>
      <c r="G91" s="15">
        <v>43569</v>
      </c>
      <c r="H91" s="16">
        <f>(((24-(Sternzeit!$D$12-M91))*(Sternzeit!$B$7/Sternzeit!$B$6))+((Sternzeit!$H$2-Sternzeit!$G$2)/15*(Sternzeit!$B$7/Sternzeit!$B$6)))/24</f>
        <v>1.243043209883252</v>
      </c>
      <c r="J91" s="14" t="s">
        <v>341</v>
      </c>
      <c r="K91" s="14" t="s">
        <v>342</v>
      </c>
      <c r="L91" s="14"/>
      <c r="M91" s="17">
        <f>VALUE(SUBSTITUTE(P91,"h",""))+VALUE(SUBSTITUTE(Q91,"m",""))/60+VALUE(SUBSTITUTE(R91,"s",""))/3600</f>
        <v>12.436583333333333</v>
      </c>
      <c r="N91" s="17">
        <f>(VALUE(SUBSTITUTE(SUBSTITUTE(S91,"−",""),"°",""))+VALUE(SUBSTITUTE(T91,"′",""))/60+VALUE(SUBSTITUTE(U91,"″",""))/3600)*IF(LEFT(K91,1)="−",-1,1)</f>
        <v>12.946111111111112</v>
      </c>
      <c r="O91"/>
      <c r="P91" s="1" t="str">
        <f>MID(J91,1,SEARCH(" ",J91)-1)</f>
        <v>12h</v>
      </c>
      <c r="Q91" s="1" t="str">
        <f>MID(J91,SEARCH(" ",J91)+1,SEARCH(" ",J91,SEARCH(" ",J91)+1)-(SEARCH(" ",J91)+1))</f>
        <v>26m</v>
      </c>
      <c r="R91" s="1" t="str">
        <f>MID(J91,SEARCH(" ",J91,SEARCH(" ",J91)+1)+1,LEN(J91))</f>
        <v>11,7s</v>
      </c>
      <c r="S91" s="1" t="str">
        <f>MID(K91,1,SEARCH(" ",K91)-1)</f>
        <v>+12°</v>
      </c>
      <c r="T91" s="1" t="str">
        <f>MID(K91,SEARCH(" ",K91)+1,SEARCH(" ",K91,SEARCH(" ",K91)+1)-(SEARCH(" ",K91)+1))</f>
        <v>56′</v>
      </c>
      <c r="U91" s="1" t="str">
        <f>MID(K91,SEARCH(" ",K91,SEARCH(" ",K91)+1)+1,LEN(K91))</f>
        <v>46″</v>
      </c>
    </row>
    <row r="92" spans="2:21" ht="18.75" customHeight="1">
      <c r="B92" s="14" t="s">
        <v>343</v>
      </c>
      <c r="C92" s="14" t="s">
        <v>344</v>
      </c>
      <c r="D92" s="14" t="s">
        <v>145</v>
      </c>
      <c r="E92" s="14" t="s">
        <v>214</v>
      </c>
      <c r="G92" s="15">
        <v>43570</v>
      </c>
      <c r="H92" s="16">
        <f>(((24-(Sternzeit!$D$12-M92))*(Sternzeit!$B$7/Sternzeit!$B$6))+((Sternzeit!$H$2-Sternzeit!$G$2)/15*(Sternzeit!$B$7/Sternzeit!$B$6)))/24</f>
        <v>1.24626613020629</v>
      </c>
      <c r="J92" s="14" t="s">
        <v>345</v>
      </c>
      <c r="K92" s="14" t="s">
        <v>346</v>
      </c>
      <c r="L92" s="14"/>
      <c r="M92" s="17">
        <f>VALUE(SUBSTITUTE(P92,"h",""))+VALUE(SUBSTITUTE(Q92,"m",""))/60+VALUE(SUBSTITUTE(R92,"s",""))/3600</f>
        <v>12.513722222222222</v>
      </c>
      <c r="N92" s="17">
        <f>(VALUE(SUBSTITUTE(SUBSTITUTE(S92,"−",""),"°",""))+VALUE(SUBSTITUTE(T92,"′",""))/60+VALUE(SUBSTITUTE(U92,"″",""))/3600)*IF(LEFT(K92,1)="−",-1,1)</f>
        <v>12.39111111111111</v>
      </c>
      <c r="O92"/>
      <c r="P92" s="1" t="str">
        <f>MID(J92,1,SEARCH(" ",J92)-1)</f>
        <v>12h</v>
      </c>
      <c r="Q92" s="1" t="str">
        <f>MID(J92,SEARCH(" ",J92)+1,SEARCH(" ",J92,SEARCH(" ",J92)+1)-(SEARCH(" ",J92)+1))</f>
        <v>30m</v>
      </c>
      <c r="R92" s="1" t="str">
        <f>MID(J92,SEARCH(" ",J92,SEARCH(" ",J92)+1)+1,LEN(J92))</f>
        <v>49,4s</v>
      </c>
      <c r="S92" s="1" t="str">
        <f>MID(K92,1,SEARCH(" ",K92)-1)</f>
        <v>+12°</v>
      </c>
      <c r="T92" s="1" t="str">
        <f>MID(K92,SEARCH(" ",K92)+1,SEARCH(" ",K92,SEARCH(" ",K92)+1)-(SEARCH(" ",K92)+1))</f>
        <v>23′</v>
      </c>
      <c r="U92" s="1" t="str">
        <f>MID(K92,SEARCH(" ",K92,SEARCH(" ",K92)+1)+1,LEN(K92))</f>
        <v>28″</v>
      </c>
    </row>
    <row r="93" spans="2:21" ht="18.75" customHeight="1">
      <c r="B93" s="14" t="s">
        <v>347</v>
      </c>
      <c r="D93" s="14" t="s">
        <v>145</v>
      </c>
      <c r="E93" s="14" t="s">
        <v>229</v>
      </c>
      <c r="G93" s="15">
        <v>43570</v>
      </c>
      <c r="H93" s="16">
        <f>(((24-(Sternzeit!$D$12-M93))*(Sternzeit!$B$7/Sternzeit!$B$6))+((Sternzeit!$H$2-Sternzeit!$G$2)/15*(Sternzeit!$B$7/Sternzeit!$B$6)))/24</f>
        <v>1.2470750518718132</v>
      </c>
      <c r="J93" s="14" t="s">
        <v>348</v>
      </c>
      <c r="K93" s="14" t="s">
        <v>349</v>
      </c>
      <c r="L93" s="14"/>
      <c r="M93" s="17">
        <f>VALUE(SUBSTITUTE(P93,"h",""))+VALUE(SUBSTITUTE(Q93,"m",""))/60+VALUE(SUBSTITUTE(R93,"s",""))/3600</f>
        <v>12.533083333333334</v>
      </c>
      <c r="N93" s="17">
        <f>(VALUE(SUBSTITUTE(SUBSTITUTE(S93,"−",""),"°",""))+VALUE(SUBSTITUTE(T93,"′",""))/60+VALUE(SUBSTITUTE(U93,"″",""))/3600)*IF(LEFT(K93,1)="−",-1,1)</f>
        <v>12.420277777777777</v>
      </c>
      <c r="O93"/>
      <c r="P93" s="1" t="str">
        <f>MID(J93,1,SEARCH(" ",J93)-1)</f>
        <v>12h</v>
      </c>
      <c r="Q93" s="1" t="str">
        <f>MID(J93,SEARCH(" ",J93)+1,SEARCH(" ",J93,SEARCH(" ",J93)+1)-(SEARCH(" ",J93)+1))</f>
        <v>31m</v>
      </c>
      <c r="R93" s="1" t="str">
        <f>MID(J93,SEARCH(" ",J93,SEARCH(" ",J93)+1)+1,LEN(J93))</f>
        <v>59,1s</v>
      </c>
      <c r="S93" s="1" t="str">
        <f>MID(K93,1,SEARCH(" ",K93)-1)</f>
        <v>+12°</v>
      </c>
      <c r="T93" s="1" t="str">
        <f>MID(K93,SEARCH(" ",K93)+1,SEARCH(" ",K93,SEARCH(" ",K93)+1)-(SEARCH(" ",K93)+1))</f>
        <v>25′</v>
      </c>
      <c r="U93" s="1" t="str">
        <f>MID(K93,SEARCH(" ",K93,SEARCH(" ",K93)+1)+1,LEN(K93))</f>
        <v>13″</v>
      </c>
    </row>
    <row r="94" spans="2:21" ht="18.75" customHeight="1">
      <c r="B94" s="14" t="s">
        <v>350</v>
      </c>
      <c r="D94" s="14" t="s">
        <v>145</v>
      </c>
      <c r="E94" s="14" t="s">
        <v>214</v>
      </c>
      <c r="G94" s="15">
        <v>43571</v>
      </c>
      <c r="H94" s="16">
        <f>(((24-(Sternzeit!$D$12-M94))*(Sternzeit!$B$7/Sternzeit!$B$6))+((Sternzeit!$H$2-Sternzeit!$G$2)/15*(Sternzeit!$B$7/Sternzeit!$B$6)))/24</f>
        <v>1.24963644371659</v>
      </c>
      <c r="J94" s="14" t="s">
        <v>351</v>
      </c>
      <c r="K94" s="14" t="s">
        <v>352</v>
      </c>
      <c r="L94" s="14"/>
      <c r="M94" s="17">
        <f>VALUE(SUBSTITUTE(P94,"h",""))+VALUE(SUBSTITUTE(Q94,"m",""))/60+VALUE(SUBSTITUTE(R94,"s",""))/3600</f>
        <v>12.59438888888889</v>
      </c>
      <c r="N94" s="17">
        <f>(VALUE(SUBSTITUTE(SUBSTITUTE(S94,"−",""),"°",""))+VALUE(SUBSTITUTE(T94,"′",""))/60+VALUE(SUBSTITUTE(U94,"″",""))/3600)*IF(LEFT(K94,1)="−",-1,1)</f>
        <v>12.55638888888889</v>
      </c>
      <c r="O94"/>
      <c r="P94" s="1" t="str">
        <f>MID(J94,1,SEARCH(" ",J94)-1)</f>
        <v>12h</v>
      </c>
      <c r="Q94" s="1" t="str">
        <f>MID(J94,SEARCH(" ",J94)+1,SEARCH(" ",J94,SEARCH(" ",J94)+1)-(SEARCH(" ",J94)+1))</f>
        <v>35m</v>
      </c>
      <c r="R94" s="1" t="str">
        <f>MID(J94,SEARCH(" ",J94,SEARCH(" ",J94)+1)+1,LEN(J94))</f>
        <v>39,8s</v>
      </c>
      <c r="S94" s="1" t="str">
        <f>MID(K94,1,SEARCH(" ",K94)-1)</f>
        <v>+12°</v>
      </c>
      <c r="T94" s="1" t="str">
        <f>MID(K94,SEARCH(" ",K94)+1,SEARCH(" ",K94,SEARCH(" ",K94)+1)-(SEARCH(" ",K94)+1))</f>
        <v>33′</v>
      </c>
      <c r="U94" s="1" t="str">
        <f>MID(K94,SEARCH(" ",K94,SEARCH(" ",K94)+1)+1,LEN(K94))</f>
        <v>23″</v>
      </c>
    </row>
    <row r="95" spans="2:21" ht="18.75" customHeight="1">
      <c r="B95" s="14" t="s">
        <v>353</v>
      </c>
      <c r="D95" s="14" t="s">
        <v>145</v>
      </c>
      <c r="E95" s="14" t="s">
        <v>214</v>
      </c>
      <c r="G95" s="15">
        <v>43572</v>
      </c>
      <c r="H95" s="16">
        <f>(((24-(Sternzeit!$D$12-M95))*(Sternzeit!$B$7/Sternzeit!$B$6))+((Sternzeit!$H$2-Sternzeit!$G$2)/15*(Sternzeit!$B$7/Sternzeit!$B$6)))/24</f>
        <v>1.250448847110946</v>
      </c>
      <c r="J95" s="14" t="s">
        <v>354</v>
      </c>
      <c r="K95" s="14" t="s">
        <v>355</v>
      </c>
      <c r="L95" s="14"/>
      <c r="M95" s="17">
        <f>VALUE(SUBSTITUTE(P95,"h",""))+VALUE(SUBSTITUTE(Q95,"m",""))/60+VALUE(SUBSTITUTE(R95,"s",""))/3600</f>
        <v>12.613833333333332</v>
      </c>
      <c r="N95" s="17">
        <f>(VALUE(SUBSTITUTE(SUBSTITUTE(S95,"−",""),"°",""))+VALUE(SUBSTITUTE(T95,"′",""))/60+VALUE(SUBSTITUTE(U95,"″",""))/3600)*IF(LEFT(K95,1)="−",-1,1)</f>
        <v>13.163055555555555</v>
      </c>
      <c r="O95"/>
      <c r="P95" s="1" t="str">
        <f>MID(J95,1,SEARCH(" ",J95)-1)</f>
        <v>12h</v>
      </c>
      <c r="Q95" s="1" t="str">
        <f>MID(J95,SEARCH(" ",J95)+1,SEARCH(" ",J95,SEARCH(" ",J95)+1)-(SEARCH(" ",J95)+1))</f>
        <v>36m</v>
      </c>
      <c r="R95" s="1" t="str">
        <f>MID(J95,SEARCH(" ",J95,SEARCH(" ",J95)+1)+1,LEN(J95))</f>
        <v>49,8s</v>
      </c>
      <c r="S95" s="1" t="str">
        <f>MID(K95,1,SEARCH(" ",K95)-1)</f>
        <v>+13°</v>
      </c>
      <c r="T95" s="1" t="str">
        <f>MID(K95,SEARCH(" ",K95)+1,SEARCH(" ",K95,SEARCH(" ",K95)+1)-(SEARCH(" ",K95)+1))</f>
        <v>09′</v>
      </c>
      <c r="U95" s="1" t="str">
        <f>MID(K95,SEARCH(" ",K95,SEARCH(" ",K95)+1)+1,LEN(K95))</f>
        <v>47″</v>
      </c>
    </row>
    <row r="96" spans="2:21" ht="18.75" customHeight="1">
      <c r="B96" s="14" t="s">
        <v>356</v>
      </c>
      <c r="D96" s="14" t="s">
        <v>145</v>
      </c>
      <c r="E96" s="14" t="s">
        <v>229</v>
      </c>
      <c r="G96" s="15">
        <v>43571</v>
      </c>
      <c r="H96" s="16">
        <f>(((24-(Sternzeit!$D$12-M96))*(Sternzeit!$B$7/Sternzeit!$B$6))+((Sternzeit!$H$2-Sternzeit!$G$2)/15*(Sternzeit!$B$7/Sternzeit!$B$6)))/24</f>
        <v>1.2494809264953848</v>
      </c>
      <c r="J96" s="14" t="s">
        <v>357</v>
      </c>
      <c r="K96" s="14" t="s">
        <v>358</v>
      </c>
      <c r="L96" s="14"/>
      <c r="M96" s="17">
        <f>VALUE(SUBSTITUTE(P96,"h",""))+VALUE(SUBSTITUTE(Q96,"m",""))/60+VALUE(SUBSTITUTE(R96,"s",""))/3600</f>
        <v>12.590666666666667</v>
      </c>
      <c r="N96" s="17">
        <f>(VALUE(SUBSTITUTE(SUBSTITUTE(S96,"−",""),"°",""))+VALUE(SUBSTITUTE(T96,"′",""))/60+VALUE(SUBSTITUTE(U96,"″",""))/3600)*IF(LEFT(K96,1)="−",-1,1)</f>
        <v>14.496388888888887</v>
      </c>
      <c r="O96"/>
      <c r="P96" s="1" t="str">
        <f>MID(J96,1,SEARCH(" ",J96)-1)</f>
        <v>12h</v>
      </c>
      <c r="Q96" s="1" t="str">
        <f>MID(J96,SEARCH(" ",J96)+1,SEARCH(" ",J96,SEARCH(" ",J96)+1)-(SEARCH(" ",J96)+1))</f>
        <v>35m</v>
      </c>
      <c r="R96" s="1" t="str">
        <f>MID(J96,SEARCH(" ",J96,SEARCH(" ",J96)+1)+1,LEN(J96))</f>
        <v>26,4s</v>
      </c>
      <c r="S96" s="1" t="str">
        <f>MID(K96,1,SEARCH(" ",K96)-1)</f>
        <v>+14°</v>
      </c>
      <c r="T96" s="1" t="str">
        <f>MID(K96,SEARCH(" ",K96)+1,SEARCH(" ",K96,SEARCH(" ",K96)+1)-(SEARCH(" ",K96)+1))</f>
        <v>29′</v>
      </c>
      <c r="U96" s="1" t="str">
        <f>MID(K96,SEARCH(" ",K96,SEARCH(" ",K96)+1)+1,LEN(K96))</f>
        <v>47″</v>
      </c>
    </row>
    <row r="97" spans="2:21" ht="18.75" customHeight="1">
      <c r="B97" s="14" t="s">
        <v>359</v>
      </c>
      <c r="D97" s="14" t="s">
        <v>31</v>
      </c>
      <c r="E97" s="14" t="s">
        <v>79</v>
      </c>
      <c r="G97" s="15">
        <v>43643</v>
      </c>
      <c r="H97" s="16">
        <f>(((24-(Sternzeit!$D$12-M97))*(Sternzeit!$B$7/Sternzeit!$B$6))+((Sternzeit!$H$2-Sternzeit!$G$2)/15*(Sternzeit!$B$7/Sternzeit!$B$6)))/24</f>
        <v>1.4456287626049769</v>
      </c>
      <c r="J97" s="14" t="s">
        <v>360</v>
      </c>
      <c r="K97" s="14" t="s">
        <v>361</v>
      </c>
      <c r="L97" s="14"/>
      <c r="M97" s="17">
        <f>VALUE(SUBSTITUTE(P97,"h",""))+VALUE(SUBSTITUTE(Q97,"m",""))/60+VALUE(SUBSTITUTE(R97,"s",""))/3600</f>
        <v>17.28536111111111</v>
      </c>
      <c r="N97" s="17">
        <f>(VALUE(SUBSTITUTE(SUBSTITUTE(S97,"−",""),"°",""))+VALUE(SUBSTITUTE(T97,"′",""))/60+VALUE(SUBSTITUTE(U97,"″",""))/3600)*IF(LEFT(K97,1)="−",-1,1)</f>
        <v>43.13638888888889</v>
      </c>
      <c r="O97"/>
      <c r="P97" s="1" t="str">
        <f>MID(J97,1,SEARCH(" ",J97)-1)</f>
        <v>17h</v>
      </c>
      <c r="Q97" s="1" t="str">
        <f>MID(J97,SEARCH(" ",J97)+1,SEARCH(" ",J97,SEARCH(" ",J97)+1)-(SEARCH(" ",J97)+1))</f>
        <v>17m</v>
      </c>
      <c r="R97" s="1" t="str">
        <f>MID(J97,SEARCH(" ",J97,SEARCH(" ",J97)+1)+1,LEN(J97))</f>
        <v>07,3s</v>
      </c>
      <c r="S97" s="1" t="str">
        <f>MID(K97,1,SEARCH(" ",K97)-1)</f>
        <v>+43°</v>
      </c>
      <c r="T97" s="1" t="str">
        <f>MID(K97,SEARCH(" ",K97)+1,SEARCH(" ",K97,SEARCH(" ",K97)+1)-(SEARCH(" ",K97)+1))</f>
        <v>08′</v>
      </c>
      <c r="U97" s="1" t="str">
        <f>MID(K97,SEARCH(" ",K97,SEARCH(" ",K97)+1)+1,LEN(K97))</f>
        <v>11″</v>
      </c>
    </row>
    <row r="98" spans="2:21" ht="18.75" customHeight="1">
      <c r="B98" s="14" t="s">
        <v>362</v>
      </c>
      <c r="D98" s="14" t="s">
        <v>49</v>
      </c>
      <c r="E98" s="14" t="s">
        <v>203</v>
      </c>
      <c r="G98" s="15">
        <v>43483</v>
      </c>
      <c r="H98" s="16">
        <f>(((24-(Sternzeit!$D$12-M98))*(Sternzeit!$B$7/Sternzeit!$B$6))+((Sternzeit!$H$2-Sternzeit!$G$2)/15*(Sternzeit!$B$7/Sternzeit!$B$6)))/24</f>
        <v>1.0468860891634386</v>
      </c>
      <c r="J98" s="14" t="s">
        <v>363</v>
      </c>
      <c r="K98" s="14" t="s">
        <v>364</v>
      </c>
      <c r="L98" s="14"/>
      <c r="M98" s="17">
        <f>VALUE(SUBSTITUTE(P98,"h",""))+VALUE(SUBSTITUTE(Q98,"m",""))/60+VALUE(SUBSTITUTE(R98,"s",""))/3600</f>
        <v>7.741666666666667</v>
      </c>
      <c r="N98" s="17">
        <f>(VALUE(SUBSTITUTE(SUBSTITUTE(S98,"−",""),"°",""))+VALUE(SUBSTITUTE(T98,"′",""))/60+VALUE(SUBSTITUTE(U98,"″",""))/3600)*IF(LEFT(K98,1)="−",-1,1)</f>
        <v>-22.14333333333333</v>
      </c>
      <c r="O98"/>
      <c r="P98" s="1" t="str">
        <f>MID(J98,1,SEARCH(" ",J98)-1)</f>
        <v>07h</v>
      </c>
      <c r="Q98" s="1" t="str">
        <f>MID(J98,SEARCH(" ",J98)+1,SEARCH(" ",J98,SEARCH(" ",J98)+1)-(SEARCH(" ",J98)+1))</f>
        <v>44m</v>
      </c>
      <c r="R98" s="1" t="str">
        <f>MID(J98,SEARCH(" ",J98,SEARCH(" ",J98)+1)+1,LEN(J98))</f>
        <v>30s</v>
      </c>
      <c r="S98" s="1" t="str">
        <f>MID(K98,1,SEARCH(" ",K98)-1)</f>
        <v>-23°</v>
      </c>
      <c r="T98" s="1" t="str">
        <f>MID(K98,SEARCH(" ",K98)+1,SEARCH(" ",K98,SEARCH(" ",K98)+1)-(SEARCH(" ",K98)+1))</f>
        <v>51′</v>
      </c>
      <c r="U98" s="1" t="str">
        <f>MID(K98,SEARCH(" ",K98,SEARCH(" ",K98)+1)+1,LEN(K98))</f>
        <v>24″</v>
      </c>
    </row>
    <row r="99" spans="2:21" ht="18.75" customHeight="1">
      <c r="B99" s="14" t="s">
        <v>365</v>
      </c>
      <c r="D99" s="14" t="s">
        <v>145</v>
      </c>
      <c r="E99" s="14" t="s">
        <v>36</v>
      </c>
      <c r="G99" s="15">
        <v>43560</v>
      </c>
      <c r="H99" s="16">
        <f>(((24-(Sternzeit!$D$12-M99))*(Sternzeit!$B$7/Sternzeit!$B$6))+((Sternzeit!$H$2-Sternzeit!$G$2)/15*(Sternzeit!$B$7/Sternzeit!$B$6)))/24</f>
        <v>1.2602348262841028</v>
      </c>
      <c r="J99" s="14" t="s">
        <v>366</v>
      </c>
      <c r="K99" s="14" t="s">
        <v>367</v>
      </c>
      <c r="L99" s="14"/>
      <c r="M99" s="17">
        <f>VALUE(SUBSTITUTE(P99,"h",""))+VALUE(SUBSTITUTE(Q99,"m",""))/60+VALUE(SUBSTITUTE(R99,"s",""))/3600</f>
        <v>12.848055555555556</v>
      </c>
      <c r="N99" s="17">
        <f>(VALUE(SUBSTITUTE(SUBSTITUTE(S99,"−",""),"°",""))+VALUE(SUBSTITUTE(T99,"′",""))/60+VALUE(SUBSTITUTE(U99,"″",""))/3600)*IF(LEFT(K99,1)="−",-1,1)</f>
        <v>41.120555555555555</v>
      </c>
      <c r="O99"/>
      <c r="P99" s="1" t="str">
        <f>MID(J99,1,SEARCH(" ",J99)-1)</f>
        <v>12h</v>
      </c>
      <c r="Q99" s="1" t="str">
        <f>MID(J99,SEARCH(" ",J99)+1,SEARCH(" ",J99,SEARCH(" ",J99)+1)-(SEARCH(" ",J99)+1))</f>
        <v>50m</v>
      </c>
      <c r="R99" s="1" t="str">
        <f>MID(J99,SEARCH(" ",J99,SEARCH(" ",J99)+1)+1,LEN(J99))</f>
        <v>53,0s</v>
      </c>
      <c r="S99" s="1" t="str">
        <f>MID(K99,1,SEARCH(" ",K99)-1)</f>
        <v>+41°</v>
      </c>
      <c r="T99" s="1" t="str">
        <f>MID(K99,SEARCH(" ",K99)+1,SEARCH(" ",K99,SEARCH(" ",K99)+1)-(SEARCH(" ",K99)+1))</f>
        <v>07′</v>
      </c>
      <c r="U99" s="1" t="str">
        <f>MID(K99,SEARCH(" ",K99,SEARCH(" ",K99)+1)+1,LEN(K99))</f>
        <v>14″</v>
      </c>
    </row>
    <row r="100" spans="2:21" ht="18.75" customHeight="1">
      <c r="B100" s="14" t="s">
        <v>368</v>
      </c>
      <c r="D100" s="14" t="s">
        <v>145</v>
      </c>
      <c r="E100" s="14" t="s">
        <v>268</v>
      </c>
      <c r="G100" s="15">
        <v>43528</v>
      </c>
      <c r="H100" s="16">
        <f>(((24-(Sternzeit!$D$12-M100))*(Sternzeit!$B$7/Sternzeit!$B$6))+((Sternzeit!$H$2-Sternzeit!$G$2)/15*(Sternzeit!$B$7/Sternzeit!$B$6)))/24</f>
        <v>1.1718534610121127</v>
      </c>
      <c r="J100" s="14" t="s">
        <v>369</v>
      </c>
      <c r="K100" s="14" t="s">
        <v>370</v>
      </c>
      <c r="L100" s="14"/>
      <c r="M100" s="17">
        <f>VALUE(SUBSTITUTE(P100,"h",""))+VALUE(SUBSTITUTE(Q100,"m",""))/60+VALUE(SUBSTITUTE(R100,"s",""))/3600</f>
        <v>10.732694444444444</v>
      </c>
      <c r="N100" s="17">
        <f>(VALUE(SUBSTITUTE(SUBSTITUTE(S100,"−",""),"°",""))+VALUE(SUBSTITUTE(T100,"′",""))/60+VALUE(SUBSTITUTE(U100,"″",""))/3600)*IF(LEFT(K100,1)="−",-1,1)</f>
        <v>11.703888888888889</v>
      </c>
      <c r="O100"/>
      <c r="P100" s="1" t="str">
        <f>MID(J100,1,SEARCH(" ",J100)-1)</f>
        <v>10h</v>
      </c>
      <c r="Q100" s="1" t="str">
        <f>MID(J100,SEARCH(" ",J100)+1,SEARCH(" ",J100,SEARCH(" ",J100)+1)-(SEARCH(" ",J100)+1))</f>
        <v>43m</v>
      </c>
      <c r="R100" s="1" t="str">
        <f>MID(J100,SEARCH(" ",J100,SEARCH(" ",J100)+1)+1,LEN(J100))</f>
        <v>57,7s</v>
      </c>
      <c r="S100" s="1" t="str">
        <f>MID(K100,1,SEARCH(" ",K100)-1)</f>
        <v>+11°</v>
      </c>
      <c r="T100" s="1" t="str">
        <f>MID(K100,SEARCH(" ",K100)+1,SEARCH(" ",K100,SEARCH(" ",K100)+1)-(SEARCH(" ",K100)+1))</f>
        <v>42′</v>
      </c>
      <c r="U100" s="1" t="str">
        <f>MID(K100,SEARCH(" ",K100,SEARCH(" ",K100)+1)+1,LEN(K100))</f>
        <v>14″</v>
      </c>
    </row>
    <row r="101" spans="2:21" ht="18.75" customHeight="1">
      <c r="B101" s="14" t="s">
        <v>371</v>
      </c>
      <c r="D101" s="14" t="s">
        <v>145</v>
      </c>
      <c r="E101" s="14" t="s">
        <v>268</v>
      </c>
      <c r="G101" s="15">
        <v>43528</v>
      </c>
      <c r="H101" s="16">
        <f>(((24-(Sternzeit!$D$12-M101))*(Sternzeit!$B$7/Sternzeit!$B$6))+((Sternzeit!$H$2-Sternzeit!$G$2)/15*(Sternzeit!$B$7/Sternzeit!$B$6)))/24</f>
        <v>1.1738032291585672</v>
      </c>
      <c r="J101" s="14" t="s">
        <v>372</v>
      </c>
      <c r="K101" s="14" t="s">
        <v>373</v>
      </c>
      <c r="L101" s="14"/>
      <c r="M101" s="17">
        <f>VALUE(SUBSTITUTE(P101,"h",""))+VALUE(SUBSTITUTE(Q101,"m",""))/60+VALUE(SUBSTITUTE(R101,"s",""))/3600</f>
        <v>10.779361111111111</v>
      </c>
      <c r="N101" s="17">
        <f>(VALUE(SUBSTITUTE(SUBSTITUTE(S101,"−",""),"°",""))+VALUE(SUBSTITUTE(T101,"′",""))/60+VALUE(SUBSTITUTE(U101,"″",""))/3600)*IF(LEFT(K101,1)="−",-1,1)</f>
        <v>11.82</v>
      </c>
      <c r="O101"/>
      <c r="P101" s="1" t="str">
        <f>MID(J101,1,SEARCH(" ",J101)-1)</f>
        <v>10h</v>
      </c>
      <c r="Q101" s="1" t="str">
        <f>MID(J101,SEARCH(" ",J101)+1,SEARCH(" ",J101,SEARCH(" ",J101)+1)-(SEARCH(" ",J101)+1))</f>
        <v>46m</v>
      </c>
      <c r="R101" s="1" t="str">
        <f>MID(J101,SEARCH(" ",J101,SEARCH(" ",J101)+1)+1,LEN(J101))</f>
        <v>45,7s</v>
      </c>
      <c r="S101" s="1" t="str">
        <f>MID(K101,1,SEARCH(" ",K101)-1)</f>
        <v>+11°</v>
      </c>
      <c r="T101" s="1" t="str">
        <f>MID(K101,SEARCH(" ",K101)+1,SEARCH(" ",K101,SEARCH(" ",K101)+1)-(SEARCH(" ",K101)+1))</f>
        <v>49′</v>
      </c>
      <c r="U101" s="1" t="str">
        <f>MID(K101,SEARCH(" ",K101,SEARCH(" ",K101)+1)+1,LEN(K101))</f>
        <v>12″</v>
      </c>
    </row>
    <row r="102" spans="2:21" ht="18.75" customHeight="1">
      <c r="B102" s="14" t="s">
        <v>374</v>
      </c>
      <c r="C102" s="14" t="s">
        <v>375</v>
      </c>
      <c r="D102" s="14" t="s">
        <v>243</v>
      </c>
      <c r="E102" s="14" t="s">
        <v>180</v>
      </c>
      <c r="G102" s="15">
        <v>43556</v>
      </c>
      <c r="H102" s="16">
        <f>(((24-(Sternzeit!$D$12-M102))*(Sternzeit!$B$7/Sternzeit!$B$6))+((Sternzeit!$H$2-Sternzeit!$G$2)/15*(Sternzeit!$B$7/Sternzeit!$B$6)))/24</f>
        <v>1.1933241221486643</v>
      </c>
      <c r="J102" s="14" t="s">
        <v>376</v>
      </c>
      <c r="K102" s="14" t="s">
        <v>377</v>
      </c>
      <c r="L102" s="14"/>
      <c r="M102" s="17">
        <f>VALUE(SUBSTITUTE(P102,"h",""))+VALUE(SUBSTITUTE(Q102,"m",""))/60+VALUE(SUBSTITUTE(R102,"s",""))/3600</f>
        <v>11.246583333333332</v>
      </c>
      <c r="N102" s="17">
        <f>(VALUE(SUBSTITUTE(SUBSTITUTE(S102,"−",""),"°",""))+VALUE(SUBSTITUTE(T102,"′",""))/60+VALUE(SUBSTITUTE(U102,"″",""))/3600)*IF(LEFT(K102,1)="−",-1,1)</f>
        <v>55.01916666666666</v>
      </c>
      <c r="O102"/>
      <c r="P102" s="1" t="str">
        <f>MID(J102,1,SEARCH(" ",J102)-1)</f>
        <v>11h</v>
      </c>
      <c r="Q102" s="1" t="str">
        <f>MID(J102,SEARCH(" ",J102)+1,SEARCH(" ",J102,SEARCH(" ",J102)+1)-(SEARCH(" ",J102)+1))</f>
        <v>14m</v>
      </c>
      <c r="R102" s="1" t="str">
        <f>MID(J102,SEARCH(" ",J102,SEARCH(" ",J102)+1)+1,LEN(J102))</f>
        <v>47,7s</v>
      </c>
      <c r="S102" s="1" t="str">
        <f>MID(K102,1,SEARCH(" ",K102)-1)</f>
        <v>+55°</v>
      </c>
      <c r="T102" s="1" t="str">
        <f>MID(K102,SEARCH(" ",K102)+1,SEARCH(" ",K102,SEARCH(" ",K102)+1)-(SEARCH(" ",K102)+1))</f>
        <v>01′</v>
      </c>
      <c r="U102" s="1" t="str">
        <f>MID(K102,SEARCH(" ",K102,SEARCH(" ",K102)+1)+1,LEN(K102))</f>
        <v>09″</v>
      </c>
    </row>
    <row r="103" spans="2:21" ht="18.75" customHeight="1">
      <c r="B103" s="14" t="s">
        <v>378</v>
      </c>
      <c r="D103" s="14" t="s">
        <v>145</v>
      </c>
      <c r="E103" s="14" t="s">
        <v>229</v>
      </c>
      <c r="G103" s="15">
        <v>43566</v>
      </c>
      <c r="H103" s="16">
        <f>(((24-(Sternzeit!$D$12-M103))*(Sternzeit!$B$7/Sternzeit!$B$6))+((Sternzeit!$H$2-Sternzeit!$G$2)/15*(Sternzeit!$B$7/Sternzeit!$B$6)))/24</f>
        <v>1.2344154858351912</v>
      </c>
      <c r="J103" s="14" t="s">
        <v>379</v>
      </c>
      <c r="K103" s="14" t="s">
        <v>380</v>
      </c>
      <c r="L103" s="14"/>
      <c r="M103" s="17">
        <f>VALUE(SUBSTITUTE(P103,"h",""))+VALUE(SUBSTITUTE(Q103,"m",""))/60+VALUE(SUBSTITUTE(R103,"s",""))/3600</f>
        <v>12.230083333333333</v>
      </c>
      <c r="N103" s="17">
        <f>(VALUE(SUBSTITUTE(SUBSTITUTE(S103,"−",""),"°",""))+VALUE(SUBSTITUTE(T103,"′",""))/60+VALUE(SUBSTITUTE(U103,"″",""))/3600)*IF(LEFT(K103,1)="−",-1,1)</f>
        <v>14.900277777777777</v>
      </c>
      <c r="O103"/>
      <c r="P103" s="1" t="str">
        <f>MID(J103,1,SEARCH(" ",J103)-1)</f>
        <v>12h</v>
      </c>
      <c r="Q103" s="1" t="str">
        <f>MID(J103,SEARCH(" ",J103)+1,SEARCH(" ",J103,SEARCH(" ",J103)+1)-(SEARCH(" ",J103)+1))</f>
        <v>13m</v>
      </c>
      <c r="R103" s="1" t="str">
        <f>MID(J103,SEARCH(" ",J103,SEARCH(" ",J103)+1)+1,LEN(J103))</f>
        <v>48,3s</v>
      </c>
      <c r="S103" s="1" t="str">
        <f>MID(K103,1,SEARCH(" ",K103)-1)</f>
        <v>+14°</v>
      </c>
      <c r="T103" s="1" t="str">
        <f>MID(K103,SEARCH(" ",K103)+1,SEARCH(" ",K103,SEARCH(" ",K103)+1)-(SEARCH(" ",K103)+1))</f>
        <v>54′</v>
      </c>
      <c r="U103" s="1" t="str">
        <f>MID(K103,SEARCH(" ",K103,SEARCH(" ",K103)+1)+1,LEN(K103))</f>
        <v>01″</v>
      </c>
    </row>
    <row r="104" spans="2:21" ht="18.75" customHeight="1">
      <c r="B104" s="14" t="s">
        <v>381</v>
      </c>
      <c r="D104" s="14" t="s">
        <v>145</v>
      </c>
      <c r="E104" s="14" t="s">
        <v>229</v>
      </c>
      <c r="G104" s="15">
        <v>43567</v>
      </c>
      <c r="H104" s="16">
        <f>(((24-(Sternzeit!$D$12-M104))*(Sternzeit!$B$7/Sternzeit!$B$6))+((Sternzeit!$H$2-Sternzeit!$G$2)/15*(Sternzeit!$B$7/Sternzeit!$B$6)))/24</f>
        <v>1.2379123021597551</v>
      </c>
      <c r="J104" s="14" t="s">
        <v>382</v>
      </c>
      <c r="K104" s="14" t="s">
        <v>383</v>
      </c>
      <c r="L104" s="14"/>
      <c r="M104" s="17">
        <f>VALUE(SUBSTITUTE(P104,"h",""))+VALUE(SUBSTITUTE(Q104,"m",""))/60+VALUE(SUBSTITUTE(R104,"s",""))/3600</f>
        <v>12.313777777777778</v>
      </c>
      <c r="N104" s="17">
        <f>(VALUE(SUBSTITUTE(SUBSTITUTE(S104,"−",""),"°",""))+VALUE(SUBSTITUTE(T104,"′",""))/60+VALUE(SUBSTITUTE(U104,"″",""))/3600)*IF(LEFT(K104,1)="−",-1,1)</f>
        <v>14.41638888888889</v>
      </c>
      <c r="O104"/>
      <c r="P104" s="1" t="str">
        <f>MID(J104,1,SEARCH(" ",J104)-1)</f>
        <v>12h</v>
      </c>
      <c r="Q104" s="1" t="str">
        <f>MID(J104,SEARCH(" ",J104)+1,SEARCH(" ",J104,SEARCH(" ",J104)+1)-(SEARCH(" ",J104)+1))</f>
        <v>18m</v>
      </c>
      <c r="R104" s="1" t="str">
        <f>MID(J104,SEARCH(" ",J104,SEARCH(" ",J104)+1)+1,LEN(J104))</f>
        <v>49,6s</v>
      </c>
      <c r="S104" s="1" t="str">
        <f>MID(K104,1,SEARCH(" ",K104)-1)</f>
        <v>+14°</v>
      </c>
      <c r="T104" s="1" t="str">
        <f>MID(K104,SEARCH(" ",K104)+1,SEARCH(" ",K104,SEARCH(" ",K104)+1)-(SEARCH(" ",K104)+1))</f>
        <v>24′</v>
      </c>
      <c r="U104" s="1" t="str">
        <f>MID(K104,SEARCH(" ",K104,SEARCH(" ",K104)+1)+1,LEN(K104))</f>
        <v>59″</v>
      </c>
    </row>
    <row r="105" spans="2:21" ht="18.75" customHeight="1">
      <c r="B105" s="14" t="s">
        <v>384</v>
      </c>
      <c r="D105" s="14" t="s">
        <v>145</v>
      </c>
      <c r="E105" s="14" t="s">
        <v>229</v>
      </c>
      <c r="G105" s="15">
        <v>43569</v>
      </c>
      <c r="H105" s="16">
        <f>(((24-(Sternzeit!$D$12-M105))*(Sternzeit!$B$7/Sternzeit!$B$6))+((Sternzeit!$H$2-Sternzeit!$G$2)/15*(Sternzeit!$B$7/Sternzeit!$B$6)))/24</f>
        <v>1.2407580351925565</v>
      </c>
      <c r="J105" s="14" t="s">
        <v>385</v>
      </c>
      <c r="K105" s="14" t="s">
        <v>386</v>
      </c>
      <c r="L105" s="14"/>
      <c r="M105" s="17">
        <f>VALUE(SUBSTITUTE(P105,"h",""))+VALUE(SUBSTITUTE(Q105,"m",""))/60+VALUE(SUBSTITUTE(R105,"s",""))/3600</f>
        <v>12.38188888888889</v>
      </c>
      <c r="N105" s="17">
        <f>(VALUE(SUBSTITUTE(SUBSTITUTE(S105,"−",""),"°",""))+VALUE(SUBSTITUTE(T105,"′",""))/60+VALUE(SUBSTITUTE(U105,"″",""))/3600)*IF(LEFT(K105,1)="−",-1,1)</f>
        <v>15.821944444444444</v>
      </c>
      <c r="O105"/>
      <c r="P105" s="1" t="str">
        <f>MID(J105,1,SEARCH(" ",J105)-1)</f>
        <v>12h</v>
      </c>
      <c r="Q105" s="1" t="str">
        <f>MID(J105,SEARCH(" ",J105)+1,SEARCH(" ",J105,SEARCH(" ",J105)+1)-(SEARCH(" ",J105)+1))</f>
        <v>22m</v>
      </c>
      <c r="R105" s="1" t="str">
        <f>MID(J105,SEARCH(" ",J105,SEARCH(" ",J105)+1)+1,LEN(J105))</f>
        <v>54,8s</v>
      </c>
      <c r="S105" s="1" t="str">
        <f>MID(K105,1,SEARCH(" ",K105)-1)</f>
        <v>+15°</v>
      </c>
      <c r="T105" s="1" t="str">
        <f>MID(K105,SEARCH(" ",K105)+1,SEARCH(" ",K105,SEARCH(" ",K105)+1)-(SEARCH(" ",K105)+1))</f>
        <v>49′</v>
      </c>
      <c r="U105" s="1" t="str">
        <f>MID(K105,SEARCH(" ",K105,SEARCH(" ",K105)+1)+1,LEN(K105))</f>
        <v>19″</v>
      </c>
    </row>
    <row r="106" spans="2:21" ht="18.75" customHeight="1">
      <c r="B106" s="14" t="s">
        <v>387</v>
      </c>
      <c r="C106" s="14" t="s">
        <v>388</v>
      </c>
      <c r="D106" s="14" t="s">
        <v>145</v>
      </c>
      <c r="E106" s="14" t="s">
        <v>180</v>
      </c>
      <c r="G106" s="15">
        <v>43594</v>
      </c>
      <c r="H106" s="16">
        <f>(((24-(Sternzeit!$D$12-M106))*(Sternzeit!$B$7/Sternzeit!$B$6))+((Sternzeit!$H$2-Sternzeit!$G$2)/15*(Sternzeit!$B$7/Sternzeit!$B$6)))/24</f>
        <v>1.3105980338527872</v>
      </c>
      <c r="J106" s="14" t="s">
        <v>389</v>
      </c>
      <c r="K106" s="14" t="s">
        <v>390</v>
      </c>
      <c r="M106" s="17">
        <f>VALUE(SUBSTITUTE(P106,"h",""))+VALUE(SUBSTITUTE(Q106,"m",""))/60+VALUE(SUBSTITUTE(R106,"s",""))/3600</f>
        <v>14.053472222222222</v>
      </c>
      <c r="N106" s="17">
        <f>(VALUE(SUBSTITUTE(SUBSTITUTE(S106,"−",""),"°",""))+VALUE(SUBSTITUTE(T106,"′",""))/60+VALUE(SUBSTITUTE(U106,"″",""))/3600)*IF(LEFT(K106,1)="−",-1,1)</f>
        <v>54.348888888888894</v>
      </c>
      <c r="O106"/>
      <c r="P106" s="1" t="str">
        <f>MID(J106,1,SEARCH(" ",J106)-1)</f>
        <v>14h</v>
      </c>
      <c r="Q106" s="1" t="str">
        <f>MID(J106,SEARCH(" ",J106)+1,SEARCH(" ",J106,SEARCH(" ",J106)+1)-(SEARCH(" ",J106)+1))</f>
        <v>03m</v>
      </c>
      <c r="R106" s="1" t="str">
        <f>MID(J106,SEARCH(" ",J106,SEARCH(" ",J106)+1)+1,LEN(J106))</f>
        <v>12,5s</v>
      </c>
      <c r="S106" s="1" t="str">
        <f>MID(K106,1,SEARCH(" ",K106)-1)</f>
        <v>+54°</v>
      </c>
      <c r="T106" s="1" t="str">
        <f>MID(K106,SEARCH(" ",K106)+1,SEARCH(" ",K106,SEARCH(" ",K106)+1)-(SEARCH(" ",K106)+1))</f>
        <v>20′</v>
      </c>
      <c r="U106" s="1" t="str">
        <f>MID(K106,SEARCH(" ",K106,SEARCH(" ",K106)+1)+1,LEN(K106))</f>
        <v>56″</v>
      </c>
    </row>
    <row r="107" spans="2:21" ht="18.75" customHeight="1">
      <c r="B107" s="14" t="s">
        <v>391</v>
      </c>
      <c r="C107" s="14" t="s">
        <v>392</v>
      </c>
      <c r="D107" s="14" t="s">
        <v>145</v>
      </c>
      <c r="E107" s="14" t="s">
        <v>393</v>
      </c>
      <c r="G107" s="15">
        <v>43610</v>
      </c>
      <c r="H107" s="16">
        <f>(((24-(Sternzeit!$D$12-M107))*(Sternzeit!$B$7/Sternzeit!$B$6))+((Sternzeit!$H$2-Sternzeit!$G$2)/15*(Sternzeit!$B$7/Sternzeit!$B$6)))/24</f>
        <v>1.3546651151152123</v>
      </c>
      <c r="J107" s="14" t="s">
        <v>394</v>
      </c>
      <c r="K107" s="14" t="s">
        <v>395</v>
      </c>
      <c r="M107" s="17">
        <f>VALUE(SUBSTITUTE(P107,"h",""))+VALUE(SUBSTITUTE(Q107,"m",""))/60+VALUE(SUBSTITUTE(R107,"s",""))/3600</f>
        <v>15.108194444444445</v>
      </c>
      <c r="N107" s="17">
        <f>(VALUE(SUBSTITUTE(SUBSTITUTE(S107,"−",""),"°",""))+VALUE(SUBSTITUTE(T107,"′",""))/60+VALUE(SUBSTITUTE(U107,"″",""))/3600)*IF(LEFT(K107,1)="−",-1,1)</f>
        <v>55.763333333333335</v>
      </c>
      <c r="O107"/>
      <c r="P107" s="1" t="str">
        <f>MID(J107,1,SEARCH(" ",J107)-1)</f>
        <v>15h</v>
      </c>
      <c r="Q107" s="1" t="str">
        <f>MID(J107,SEARCH(" ",J107)+1,SEARCH(" ",J107,SEARCH(" ",J107)+1)-(SEARCH(" ",J107)+1))</f>
        <v>6m</v>
      </c>
      <c r="R107" s="1" t="str">
        <f>MID(J107,SEARCH(" ",J107,SEARCH(" ",J107)+1)+1,LEN(J107))</f>
        <v>29,5s</v>
      </c>
      <c r="S107" s="1" t="str">
        <f>MID(K107,1,SEARCH(" ",K107)-1)</f>
        <v>+55°</v>
      </c>
      <c r="T107" s="1" t="str">
        <f>MID(K107,SEARCH(" ",K107)+1,SEARCH(" ",K107,SEARCH(" ",K107)+1)-(SEARCH(" ",K107)+1))</f>
        <v>45′</v>
      </c>
      <c r="U107" s="1" t="str">
        <f>MID(K107,SEARCH(" ",K107,SEARCH(" ",K107)+1)+1,LEN(K107))</f>
        <v>48″</v>
      </c>
    </row>
    <row r="108" spans="2:21" ht="18.75" customHeight="1">
      <c r="B108" s="14" t="s">
        <v>396</v>
      </c>
      <c r="D108" s="14" t="s">
        <v>49</v>
      </c>
      <c r="E108" s="14" t="s">
        <v>225</v>
      </c>
      <c r="G108" s="15">
        <v>43766</v>
      </c>
      <c r="H108" s="16">
        <f>(((24-(Sternzeit!$D$12-M108))*(Sternzeit!$B$7/Sternzeit!$B$6))+((Sternzeit!$H$2-Sternzeit!$G$2)/15*(Sternzeit!$B$7/Sternzeit!$B$6)))/24</f>
        <v>0.7884466425034605</v>
      </c>
      <c r="J108" s="14" t="s">
        <v>397</v>
      </c>
      <c r="K108" s="14" t="s">
        <v>398</v>
      </c>
      <c r="M108" s="17">
        <f>VALUE(SUBSTITUTE(P108,"h",""))+VALUE(SUBSTITUTE(Q108,"m",""))/60+VALUE(SUBSTITUTE(R108,"s",""))/3600</f>
        <v>1.5560555555555555</v>
      </c>
      <c r="N108" s="17">
        <f>(VALUE(SUBSTITUTE(SUBSTITUTE(S108,"−",""),"°",""))+VALUE(SUBSTITUTE(T108,"′",""))/60+VALUE(SUBSTITUTE(U108,"″",""))/3600)*IF(LEFT(K108,1)="−",-1,1)</f>
        <v>60.658055555555556</v>
      </c>
      <c r="O108"/>
      <c r="P108" s="1" t="str">
        <f>MID(J108,1,SEARCH(" ",J108)-1)</f>
        <v>01h</v>
      </c>
      <c r="Q108" s="1" t="str">
        <f>MID(J108,SEARCH(" ",J108)+1,SEARCH(" ",J108,SEARCH(" ",J108)+1)-(SEARCH(" ",J108)+1))</f>
        <v>33m</v>
      </c>
      <c r="R108" s="1" t="str">
        <f>MID(J108,SEARCH(" ",J108,SEARCH(" ",J108)+1)+1,LEN(J108))</f>
        <v>21,8s</v>
      </c>
      <c r="S108" s="1" t="str">
        <f>MID(K108,1,SEARCH(" ",K108)-1)</f>
        <v>+60°</v>
      </c>
      <c r="T108" s="1" t="str">
        <f>MID(K108,SEARCH(" ",K108)+1,SEARCH(" ",K108,SEARCH(" ",K108)+1)-(SEARCH(" ",K108)+1))</f>
        <v>39′</v>
      </c>
      <c r="U108" s="1" t="str">
        <f>MID(K108,SEARCH(" ",K108,SEARCH(" ",K108)+1)+1,LEN(K108))</f>
        <v>29″</v>
      </c>
    </row>
    <row r="109" spans="2:21" ht="18.75" customHeight="1">
      <c r="B109" s="14" t="s">
        <v>399</v>
      </c>
      <c r="C109" s="14" t="s">
        <v>400</v>
      </c>
      <c r="D109" s="14" t="s">
        <v>145</v>
      </c>
      <c r="E109" s="14" t="s">
        <v>214</v>
      </c>
      <c r="G109" s="15">
        <v>43573</v>
      </c>
      <c r="H109" s="16">
        <f>(((24-(Sternzeit!$D$12-M109))*(Sternzeit!$B$7/Sternzeit!$B$6))+((Sternzeit!$H$2-Sternzeit!$G$2)/15*(Sternzeit!$B$7/Sternzeit!$B$6)))/24</f>
        <v>1.2526492997333731</v>
      </c>
      <c r="J109" s="14" t="s">
        <v>401</v>
      </c>
      <c r="K109" s="14" t="s">
        <v>402</v>
      </c>
      <c r="M109" s="17">
        <f>VALUE(SUBSTITUTE(P109,"h",""))+VALUE(SUBSTITUTE(Q109,"m",""))/60+VALUE(SUBSTITUTE(R109,"s",""))/3600</f>
        <v>12.666500000000001</v>
      </c>
      <c r="N109" s="17">
        <f>(VALUE(SUBSTITUTE(SUBSTITUTE(S109,"−",""),"°",""))+VALUE(SUBSTITUTE(T109,"′",""))/60+VALUE(SUBSTITUTE(U109,"″",""))/3600)*IF(LEFT(K109,1)="−",-1,1)</f>
        <v>-11.623055555555556</v>
      </c>
      <c r="O109"/>
      <c r="P109" s="1" t="str">
        <f>MID(J109,1,SEARCH(" ",J109)-1)</f>
        <v>12h</v>
      </c>
      <c r="Q109" s="1" t="str">
        <f>MID(J109,SEARCH(" ",J109)+1,SEARCH(" ",J109,SEARCH(" ",J109)+1)-(SEARCH(" ",J109)+1))</f>
        <v>39m</v>
      </c>
      <c r="R109" s="1" t="str">
        <f>MID(J109,SEARCH(" ",J109,SEARCH(" ",J109)+1)+1,LEN(J109))</f>
        <v>59,4s</v>
      </c>
      <c r="S109" s="1" t="str">
        <f>MID(K109,1,SEARCH(" ",K109)-1)</f>
        <v>−11°</v>
      </c>
      <c r="T109" s="1" t="str">
        <f>MID(K109,SEARCH(" ",K109)+1,SEARCH(" ",K109,SEARCH(" ",K109)+1)-(SEARCH(" ",K109)+1))</f>
        <v>37′</v>
      </c>
      <c r="U109" s="1" t="str">
        <f>MID(K109,SEARCH(" ",K109,SEARCH(" ",K109)+1)+1,LEN(K109))</f>
        <v>23″</v>
      </c>
    </row>
    <row r="110" spans="2:21" ht="18.75" customHeight="1">
      <c r="B110" s="14" t="s">
        <v>403</v>
      </c>
      <c r="D110" s="14" t="s">
        <v>145</v>
      </c>
      <c r="E110" s="14" t="s">
        <v>268</v>
      </c>
      <c r="G110" s="15">
        <v>43529</v>
      </c>
      <c r="H110" s="16">
        <f>(((24-(Sternzeit!$D$12-M110))*(Sternzeit!$B$7/Sternzeit!$B$6))+((Sternzeit!$H$2-Sternzeit!$G$2)/15*(Sternzeit!$B$7/Sternzeit!$B$6)))/24</f>
        <v>1.1745448373999865</v>
      </c>
      <c r="J110" s="14" t="s">
        <v>404</v>
      </c>
      <c r="K110" s="14" t="s">
        <v>405</v>
      </c>
      <c r="M110" s="17">
        <f>VALUE(SUBSTITUTE(P110,"h",""))+VALUE(SUBSTITUTE(Q110,"m",""))/60+VALUE(SUBSTITUTE(R110,"s",""))/3600</f>
        <v>10.79711111111111</v>
      </c>
      <c r="N110" s="17">
        <f>(VALUE(SUBSTITUTE(SUBSTITUTE(S110,"−",""),"°",""))+VALUE(SUBSTITUTE(T110,"′",""))/60+VALUE(SUBSTITUTE(U110,"″",""))/3600)*IF(LEFT(K110,1)="−",-1,1)</f>
        <v>12.581666666666667</v>
      </c>
      <c r="O110"/>
      <c r="P110" s="1" t="str">
        <f>MID(J110,1,SEARCH(" ",J110)-1)</f>
        <v>10h</v>
      </c>
      <c r="Q110" s="1" t="str">
        <f>MID(J110,SEARCH(" ",J110)+1,SEARCH(" ",J110,SEARCH(" ",J110)+1)-(SEARCH(" ",J110)+1))</f>
        <v>47m</v>
      </c>
      <c r="R110" s="1" t="str">
        <f>MID(J110,SEARCH(" ",J110,SEARCH(" ",J110)+1)+1,LEN(J110))</f>
        <v>49,6s</v>
      </c>
      <c r="S110" s="1" t="str">
        <f>MID(K110,1,SEARCH(" ",K110)-1)</f>
        <v>+12°</v>
      </c>
      <c r="T110" s="1" t="str">
        <f>MID(K110,SEARCH(" ",K110)+1,SEARCH(" ",K110,SEARCH(" ",K110)+1)-(SEARCH(" ",K110)+1))</f>
        <v>34′</v>
      </c>
      <c r="U110" s="1" t="str">
        <f>MID(K110,SEARCH(" ",K110,SEARCH(" ",K110)+1)+1,LEN(K110))</f>
        <v>54″</v>
      </c>
    </row>
    <row r="111" spans="2:21" ht="18.75" customHeight="1">
      <c r="B111" s="14" t="s">
        <v>406</v>
      </c>
      <c r="D111" s="14" t="s">
        <v>145</v>
      </c>
      <c r="E111" s="14" t="s">
        <v>36</v>
      </c>
      <c r="G111" s="15">
        <v>43553</v>
      </c>
      <c r="H111" s="16">
        <f>(((24-(Sternzeit!$D$12-M111))*(Sternzeit!$B$7/Sternzeit!$B$6))+((Sternzeit!$H$2-Sternzeit!$G$2)/15*(Sternzeit!$B$7/Sternzeit!$B$6)))/24</f>
        <v>1.2380039876856894</v>
      </c>
      <c r="J111" s="14" t="s">
        <v>407</v>
      </c>
      <c r="K111" s="14" t="s">
        <v>408</v>
      </c>
      <c r="M111" s="17">
        <f>VALUE(SUBSTITUTE(P111,"h",""))+VALUE(SUBSTITUTE(Q111,"m",""))/60+VALUE(SUBSTITUTE(R111,"s",""))/3600</f>
        <v>12.315972222222223</v>
      </c>
      <c r="N111" s="17">
        <f>(VALUE(SUBSTITUTE(SUBSTITUTE(S111,"−",""),"°",""))+VALUE(SUBSTITUTE(T111,"′",""))/60+VALUE(SUBSTITUTE(U111,"″",""))/3600)*IF(LEFT(K111,1)="−",-1,1)</f>
        <v>47.303888888888885</v>
      </c>
      <c r="O111"/>
      <c r="P111" s="1" t="str">
        <f>MID(J111,1,SEARCH(" ",J111)-1)</f>
        <v>12h</v>
      </c>
      <c r="Q111" s="1" t="str">
        <f>MID(J111,SEARCH(" ",J111)+1,SEARCH(" ",J111,SEARCH(" ",J111)+1)-(SEARCH(" ",J111)+1))</f>
        <v>18m</v>
      </c>
      <c r="R111" s="1" t="str">
        <f>MID(J111,SEARCH(" ",J111,SEARCH(" ",J111)+1)+1,LEN(J111))</f>
        <v>57,5s</v>
      </c>
      <c r="S111" s="1" t="str">
        <f>MID(K111,1,SEARCH(" ",K111)-1)</f>
        <v>+47°</v>
      </c>
      <c r="T111" s="1" t="str">
        <f>MID(K111,SEARCH(" ",K111)+1,SEARCH(" ",K111,SEARCH(" ",K111)+1)-(SEARCH(" ",K111)+1))</f>
        <v>18′</v>
      </c>
      <c r="U111" s="1" t="str">
        <f>MID(K111,SEARCH(" ",K111,SEARCH(" ",K111)+1)+1,LEN(K111))</f>
        <v>14″</v>
      </c>
    </row>
    <row r="112" spans="2:21" ht="18.75" customHeight="1">
      <c r="B112" s="14" t="s">
        <v>409</v>
      </c>
      <c r="D112" s="14" t="s">
        <v>31</v>
      </c>
      <c r="E112" s="14" t="s">
        <v>63</v>
      </c>
      <c r="G112" s="15">
        <v>43632</v>
      </c>
      <c r="H112" s="16">
        <f>(((24-(Sternzeit!$D$12-M112))*(Sternzeit!$B$7/Sternzeit!$B$6))+((Sternzeit!$H$2-Sternzeit!$G$2)/15*(Sternzeit!$B$7/Sternzeit!$B$6)))/24</f>
        <v>1.4145787048726906</v>
      </c>
      <c r="J112" s="14" t="s">
        <v>410</v>
      </c>
      <c r="K112" s="14" t="s">
        <v>411</v>
      </c>
      <c r="M112" s="17">
        <f>VALUE(SUBSTITUTE(P112,"h",""))+VALUE(SUBSTITUTE(Q112,"m",""))/60+VALUE(SUBSTITUTE(R112,"s",""))/3600</f>
        <v>16.542194444444448</v>
      </c>
      <c r="N112" s="17">
        <f>(VALUE(SUBSTITUTE(SUBSTITUTE(S112,"−",""),"°",""))+VALUE(SUBSTITUTE(T112,"′",""))/60+VALUE(SUBSTITUTE(U112,"″",""))/3600)*IF(LEFT(K112,1)="−",-1,1)</f>
        <v>-13.053611111111111</v>
      </c>
      <c r="O112"/>
      <c r="P112" s="1" t="str">
        <f>MID(J112,1,SEARCH(" ",J112)-1)</f>
        <v>16h</v>
      </c>
      <c r="Q112" s="1" t="str">
        <f>MID(J112,SEARCH(" ",J112)+1,SEARCH(" ",J112,SEARCH(" ",J112)+1)-(SEARCH(" ",J112)+1))</f>
        <v>32m</v>
      </c>
      <c r="R112" s="1" t="str">
        <f>MID(J112,SEARCH(" ",J112,SEARCH(" ",J112)+1)+1,LEN(J112))</f>
        <v>31,9s</v>
      </c>
      <c r="S112" s="1" t="str">
        <f>MID(K112,1,SEARCH(" ",K112)-1)</f>
        <v>−13°</v>
      </c>
      <c r="T112" s="1" t="str">
        <f>MID(K112,SEARCH(" ",K112)+1,SEARCH(" ",K112,SEARCH(" ",K112)+1)-(SEARCH(" ",K112)+1))</f>
        <v>03′</v>
      </c>
      <c r="U112" s="1" t="str">
        <f>MID(K112,SEARCH(" ",K112,SEARCH(" ",K112)+1)+1,LEN(K112))</f>
        <v>13″</v>
      </c>
    </row>
    <row r="113" spans="2:21" ht="18.75" customHeight="1">
      <c r="B113" s="14" t="s">
        <v>412</v>
      </c>
      <c r="D113" s="14" t="s">
        <v>145</v>
      </c>
      <c r="E113" s="14" t="s">
        <v>180</v>
      </c>
      <c r="G113" s="15">
        <v>43536</v>
      </c>
      <c r="H113" s="16">
        <f>(((24-(Sternzeit!$D$12-M113))*(Sternzeit!$B$7/Sternzeit!$B$6))+((Sternzeit!$H$2-Sternzeit!$G$2)/15*(Sternzeit!$B$7/Sternzeit!$B$6)))/24</f>
        <v>1.191041268610524</v>
      </c>
      <c r="J113" s="14" t="s">
        <v>413</v>
      </c>
      <c r="K113" s="14" t="s">
        <v>414</v>
      </c>
      <c r="M113" s="17">
        <f>VALUE(SUBSTITUTE(P113,"h",""))+VALUE(SUBSTITUTE(Q113,"m",""))/60+VALUE(SUBSTITUTE(R113,"s",""))/3600</f>
        <v>11.191944444444445</v>
      </c>
      <c r="N113" s="17">
        <f>(VALUE(SUBSTITUTE(SUBSTITUTE(S113,"−",""),"°",""))+VALUE(SUBSTITUTE(T113,"′",""))/60+VALUE(SUBSTITUTE(U113,"″",""))/3600)*IF(LEFT(K113,1)="−",-1,1)</f>
        <v>55.674166666666665</v>
      </c>
      <c r="O113"/>
      <c r="P113" s="1" t="str">
        <f>MID(J113,1,SEARCH(" ",J113)-1)</f>
        <v>11h</v>
      </c>
      <c r="Q113" s="1" t="str">
        <f>MID(J113,SEARCH(" ",J113)+1,SEARCH(" ",J113,SEARCH(" ",J113)+1)-(SEARCH(" ",J113)+1))</f>
        <v>11m</v>
      </c>
      <c r="R113" s="1" t="str">
        <f>MID(J113,SEARCH(" ",J113,SEARCH(" ",J113)+1)+1,LEN(J113))</f>
        <v>31,0s</v>
      </c>
      <c r="S113" s="1" t="str">
        <f>MID(K113,1,SEARCH(" ",K113)-1)</f>
        <v>+55°</v>
      </c>
      <c r="T113" s="1" t="str">
        <f>MID(K113,SEARCH(" ",K113)+1,SEARCH(" ",K113,SEARCH(" ",K113)+1)-(SEARCH(" ",K113)+1))</f>
        <v>40′</v>
      </c>
      <c r="U113" s="1" t="str">
        <f>MID(K113,SEARCH(" ",K113,SEARCH(" ",K113)+1)+1,LEN(K113))</f>
        <v>27″</v>
      </c>
    </row>
    <row r="114" spans="2:21" ht="18.75" customHeight="1">
      <c r="B114" s="14" t="s">
        <v>415</v>
      </c>
      <c r="D114" s="14" t="s">
        <v>145</v>
      </c>
      <c r="E114" s="14" t="s">
        <v>180</v>
      </c>
      <c r="G114" s="15">
        <v>43547</v>
      </c>
      <c r="H114" s="16">
        <f>(((24-(Sternzeit!$D$12-M114))*(Sternzeit!$B$7/Sternzeit!$B$6))+((Sternzeit!$H$2-Sternzeit!$G$2)/15*(Sternzeit!$B$7/Sternzeit!$B$6)))/24</f>
        <v>1.2231312026875862</v>
      </c>
      <c r="J114" s="14" t="s">
        <v>416</v>
      </c>
      <c r="K114" s="14" t="s">
        <v>417</v>
      </c>
      <c r="M114" s="17">
        <f>VALUE(SUBSTITUTE(P114,"h",""))+VALUE(SUBSTITUTE(Q114,"m",""))/60+VALUE(SUBSTITUTE(R114,"s",""))/3600</f>
        <v>11.959999999999999</v>
      </c>
      <c r="N114" s="17">
        <f>(VALUE(SUBSTITUTE(SUBSTITUTE(S114,"−",""),"°",""))+VALUE(SUBSTITUTE(T114,"′",""))/60+VALUE(SUBSTITUTE(U114,"″",""))/3600)*IF(LEFT(K114,1)="−",-1,1)</f>
        <v>53.37444444444444</v>
      </c>
      <c r="O114"/>
      <c r="P114" s="1" t="str">
        <f>MID(J114,1,SEARCH(" ",J114)-1)</f>
        <v>11h</v>
      </c>
      <c r="Q114" s="1" t="str">
        <f>MID(J114,SEARCH(" ",J114)+1,SEARCH(" ",J114,SEARCH(" ",J114)+1)-(SEARCH(" ",J114)+1))</f>
        <v>57m</v>
      </c>
      <c r="R114" s="1" t="str">
        <f>MID(J114,SEARCH(" ",J114,SEARCH(" ",J114)+1)+1,LEN(J114))</f>
        <v>36,0s</v>
      </c>
      <c r="S114" s="1" t="str">
        <f>MID(K114,1,SEARCH(" ",K114)-1)</f>
        <v>+53°</v>
      </c>
      <c r="T114" s="1" t="str">
        <f>MID(K114,SEARCH(" ",K114)+1,SEARCH(" ",K114,SEARCH(" ",K114)+1)-(SEARCH(" ",K114)+1))</f>
        <v>22′</v>
      </c>
      <c r="U114" s="1" t="str">
        <f>MID(K114,SEARCH(" ",K114,SEARCH(" ",K114)+1)+1,LEN(K114))</f>
        <v>28″</v>
      </c>
    </row>
    <row r="115" spans="2:21" ht="18.75" customHeight="1">
      <c r="B115" s="14" t="s">
        <v>418</v>
      </c>
      <c r="D115" s="14" t="s">
        <v>145</v>
      </c>
      <c r="E115" s="14" t="s">
        <v>146</v>
      </c>
      <c r="G115" s="15">
        <v>43756</v>
      </c>
      <c r="H115" s="16">
        <f>(((24-(Sternzeit!$D$12-M115))*(Sternzeit!$B$7/Sternzeit!$B$6))+((Sternzeit!$H$2-Sternzeit!$G$2)/15*(Sternzeit!$B$7/Sternzeit!$B$6)))/24</f>
        <v>0.7515437986029775</v>
      </c>
      <c r="J115" s="14" t="s">
        <v>419</v>
      </c>
      <c r="K115" s="14" t="s">
        <v>420</v>
      </c>
      <c r="M115" s="17">
        <f>VALUE(SUBSTITUTE(P115,"h",""))+VALUE(SUBSTITUTE(Q115,"m",""))/60+VALUE(SUBSTITUTE(R115,"s",""))/3600</f>
        <v>0.6728055555555555</v>
      </c>
      <c r="N115" s="17">
        <f>(VALUE(SUBSTITUTE(SUBSTITUTE(S115,"−",""),"°",""))+VALUE(SUBSTITUTE(T115,"′",""))/60+VALUE(SUBSTITUTE(U115,"″",""))/3600)*IF(LEFT(K115,1)="−",-1,1)</f>
        <v>41.68527777777778</v>
      </c>
      <c r="O115"/>
      <c r="P115" s="1" t="str">
        <f>MID(J115,1,SEARCH(" ",J115)-1)</f>
        <v>00h</v>
      </c>
      <c r="Q115" s="1" t="str">
        <f>MID(J115,SEARCH(" ",J115)+1,SEARCH(" ",J115,SEARCH(" ",J115)+1)-(SEARCH(" ",J115)+1))</f>
        <v>40m</v>
      </c>
      <c r="R115" s="1" t="str">
        <f>MID(J115,SEARCH(" ",J115,SEARCH(" ",J115)+1)+1,LEN(J115))</f>
        <v>22,1s</v>
      </c>
      <c r="S115" s="1" t="str">
        <f>MID(K115,1,SEARCH(" ",K115)-1)</f>
        <v>+41°</v>
      </c>
      <c r="T115" s="1" t="str">
        <f>MID(K115,SEARCH(" ",K115)+1,SEARCH(" ",K115,SEARCH(" ",K115)+1)-(SEARCH(" ",K115)+1))</f>
        <v>41′</v>
      </c>
      <c r="U115" s="1" t="str">
        <f>MID(K115,SEARCH(" ",K115,SEARCH(" ",K115)+1)+1,LEN(K115))</f>
        <v>07″</v>
      </c>
    </row>
    <row r="116" spans="7:22" ht="12.75">
      <c r="G116"/>
      <c r="H116"/>
      <c r="I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2.75">
      <c r="A117" s="1" t="s">
        <v>19</v>
      </c>
      <c r="G117"/>
      <c r="H117"/>
      <c r="I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2:21" ht="12.75">
      <c r="B118" s="14" t="s">
        <v>421</v>
      </c>
      <c r="C118" s="14" t="s">
        <v>422</v>
      </c>
      <c r="D118" s="14" t="s">
        <v>49</v>
      </c>
      <c r="E118" s="14" t="s">
        <v>225</v>
      </c>
      <c r="H118" s="16">
        <f>(((24-(Sternzeit!$D$12-M118))*(Sternzeit!$B$7/Sternzeit!$B$6))+((Sternzeit!$H$2-Sternzeit!$G$2)/15*(Sternzeit!$B$7/Sternzeit!$B$6)))/24</f>
        <v>0.7544905017719347</v>
      </c>
      <c r="J118" s="14" t="s">
        <v>423</v>
      </c>
      <c r="K118" s="14" t="s">
        <v>424</v>
      </c>
      <c r="M118" s="17">
        <f>VALUE(SUBSTITUTE(P118,"h",""))+VALUE(SUBSTITUTE(Q118,"m",""))/60+VALUE(SUBSTITUTE(R118,"s",""))/3600</f>
        <v>0.7433333333333333</v>
      </c>
      <c r="N118" s="17">
        <f>(VALUE(SUBSTITUTE(SUBSTITUTE(S118,"−",""),"°",""))+VALUE(SUBSTITUTE(T118,"′",""))/60+VALUE(SUBSTITUTE(U118,"″",""))/3600)*IF(LEFT(K118,1)="−",-1,1)</f>
        <v>61.76638888888889</v>
      </c>
      <c r="P118" s="1" t="str">
        <f>MID(J118,1,SEARCH(" ",J118)-1)</f>
        <v>0h</v>
      </c>
      <c r="Q118" s="1" t="str">
        <f>MID(J118,SEARCH(" ",J118)+1,SEARCH(" ",J118,SEARCH(" ",J118)+1)-(SEARCH(" ",J118)+1))</f>
        <v>44m</v>
      </c>
      <c r="R118" s="1" t="str">
        <f>MID(J118,SEARCH(" ",J118,SEARCH(" ",J118)+1)+1,LEN(J118))</f>
        <v>36s</v>
      </c>
      <c r="S118" s="1" t="str">
        <f>MID(K118,1,SEARCH(" ",K118)-1)</f>
        <v>+61°</v>
      </c>
      <c r="T118" s="1" t="str">
        <f>MID(K118,SEARCH(" ",K118)+1,SEARCH(" ",K118,SEARCH(" ",K118)+1)-(SEARCH(" ",K118)+1))</f>
        <v>45′</v>
      </c>
      <c r="U118" s="1" t="str">
        <f>MID(K118,SEARCH(" ",K118,SEARCH(" ",K118)+1)+1,LEN(K118))</f>
        <v>59″</v>
      </c>
    </row>
    <row r="119" spans="2:21" ht="12.75">
      <c r="B119" s="14" t="s">
        <v>425</v>
      </c>
      <c r="C119" s="14" t="s">
        <v>426</v>
      </c>
      <c r="D119" s="14" t="s">
        <v>243</v>
      </c>
      <c r="E119" s="14" t="s">
        <v>309</v>
      </c>
      <c r="H119" s="16">
        <f>(((24-(Sternzeit!$D$12-M119))*(Sternzeit!$B$7/Sternzeit!$B$6))+((Sternzeit!$H$2-Sternzeit!$G$2)/15*(Sternzeit!$B$7/Sternzeit!$B$6)))/24</f>
        <v>0.7569857407688851</v>
      </c>
      <c r="J119" s="14" t="s">
        <v>427</v>
      </c>
      <c r="K119" s="14" t="s">
        <v>428</v>
      </c>
      <c r="M119" s="17">
        <f>VALUE(SUBSTITUTE(P119,"h",""))+VALUE(SUBSTITUTE(Q119,"m",""))/60+VALUE(SUBSTITUTE(R119,"s",""))/3600</f>
        <v>0.8030555555555556</v>
      </c>
      <c r="N119" s="17">
        <f>(VALUE(SUBSTITUTE(SUBSTITUTE(S119,"−",""),"°",""))+VALUE(SUBSTITUTE(T119,"′",""))/60+VALUE(SUBSTITUTE(U119,"″",""))/3600)*IF(LEFT(K119,1)="−",-1,1)</f>
        <v>-10.252777777777778</v>
      </c>
      <c r="P119" s="1" t="str">
        <f>MID(J119,1,SEARCH(" ",J119)-1)</f>
        <v>0h</v>
      </c>
      <c r="Q119" s="1" t="str">
        <f>MID(J119,SEARCH(" ",J119)+1,SEARCH(" ",J119,SEARCH(" ",J119)+1)-(SEARCH(" ",J119)+1))</f>
        <v>48m</v>
      </c>
      <c r="R119" s="1" t="str">
        <f>MID(J119,SEARCH(" ",J119,SEARCH(" ",J119)+1)+1,LEN(J119))</f>
        <v>11s</v>
      </c>
      <c r="S119" s="1" t="str">
        <f>MID(K119,1,SEARCH(" ",K119)-1)</f>
        <v>-11°</v>
      </c>
      <c r="T119" s="1" t="str">
        <f>MID(K119,SEARCH(" ",K119)+1,SEARCH(" ",K119,SEARCH(" ",K119)+1)-(SEARCH(" ",K119)+1))</f>
        <v>44′</v>
      </c>
      <c r="U119" s="1" t="str">
        <f>MID(K119,SEARCH(" ",K119,SEARCH(" ",K119)+1)+1,LEN(K119))</f>
        <v>50″</v>
      </c>
    </row>
    <row r="120" spans="2:21" ht="12.75">
      <c r="B120" s="14" t="s">
        <v>429</v>
      </c>
      <c r="C120" s="14" t="s">
        <v>430</v>
      </c>
      <c r="D120" s="14" t="s">
        <v>431</v>
      </c>
      <c r="E120" s="14" t="s">
        <v>225</v>
      </c>
      <c r="H120" s="16">
        <f>(((24-(Sternzeit!$D$12-M120))*(Sternzeit!$B$7/Sternzeit!$B$6))+((Sternzeit!$H$2-Sternzeit!$G$2)/15*(Sternzeit!$B$7/Sternzeit!$B$6)))/24</f>
        <v>0.7602678504820833</v>
      </c>
      <c r="J120" s="14" t="s">
        <v>432</v>
      </c>
      <c r="K120" s="14" t="s">
        <v>433</v>
      </c>
      <c r="M120" s="17">
        <f>VALUE(SUBSTITUTE(P120,"h",""))+VALUE(SUBSTITUTE(Q120,"m",""))/60+VALUE(SUBSTITUTE(R120,"s",""))/3600</f>
        <v>0.8816111111111111</v>
      </c>
      <c r="N120" s="17">
        <f>(VALUE(SUBSTITUTE(SUBSTITUTE(S120,"−",""),"°",""))+VALUE(SUBSTITUTE(T120,"′",""))/60+VALUE(SUBSTITUTE(U120,"″",""))/3600)*IF(LEFT(K120,1)="−",-1,1)</f>
        <v>56.625</v>
      </c>
      <c r="P120" s="1" t="str">
        <f>MID(J120,1,SEARCH(" ",J120)-1)</f>
        <v>0h</v>
      </c>
      <c r="Q120" s="1" t="str">
        <f>MID(J120,SEARCH(" ",J120)+1,SEARCH(" ",J120,SEARCH(" ",J120)+1)-(SEARCH(" ",J120)+1))</f>
        <v>52m</v>
      </c>
      <c r="R120" s="1" t="str">
        <f>MID(J120,SEARCH(" ",J120,SEARCH(" ",J120)+1)+1,LEN(J120))</f>
        <v>53,80s</v>
      </c>
      <c r="S120" s="1" t="str">
        <f>MID(K120,1,SEARCH(" ",K120)-1)</f>
        <v>+56°</v>
      </c>
      <c r="T120" s="1" t="str">
        <f>MID(K120,SEARCH(" ",K120)+1,SEARCH(" ",K120,SEARCH(" ",K120)+1)-(SEARCH(" ",K120)+1))</f>
        <v>37′</v>
      </c>
      <c r="U120" s="1" t="str">
        <f>MID(K120,SEARCH(" ",K120,SEARCH(" ",K120)+1)+1,LEN(K120))</f>
        <v>30″</v>
      </c>
    </row>
    <row r="121" spans="2:21" ht="12.75">
      <c r="B121" s="14" t="s">
        <v>434</v>
      </c>
      <c r="C121" s="14" t="s">
        <v>435</v>
      </c>
      <c r="D121" s="14" t="s">
        <v>49</v>
      </c>
      <c r="E121" s="14" t="s">
        <v>225</v>
      </c>
      <c r="H121" s="16">
        <f>(((24-(Sternzeit!$D$12-M121))*(Sternzeit!$B$7/Sternzeit!$B$6))+((Sternzeit!$H$2-Sternzeit!$G$2)/15*(Sternzeit!$B$7/Sternzeit!$B$6)))/24</f>
        <v>0.7787929690259557</v>
      </c>
      <c r="J121" s="14" t="s">
        <v>436</v>
      </c>
      <c r="K121" s="14" t="s">
        <v>437</v>
      </c>
      <c r="M121" s="17">
        <f>VALUE(SUBSTITUTE(P121,"h",""))+VALUE(SUBSTITUTE(Q121,"m",""))/60+VALUE(SUBSTITUTE(R121,"s",""))/3600</f>
        <v>1.325</v>
      </c>
      <c r="N121" s="17">
        <f>(VALUE(SUBSTITUTE(SUBSTITUTE(S121,"−",""),"°",""))+VALUE(SUBSTITUTE(T121,"′",""))/60+VALUE(SUBSTITUTE(U121,"″",""))/3600)*IF(LEFT(K121,1)="−",-1,1)</f>
        <v>58.28333333333333</v>
      </c>
      <c r="P121" s="1" t="str">
        <f>MID(J121,1,SEARCH(" ",J121)-1)</f>
        <v>1h</v>
      </c>
      <c r="Q121" s="1" t="str">
        <f>MID(J121,SEARCH(" ",J121)+1,SEARCH(" ",J121,SEARCH(" ",J121)+1)-(SEARCH(" ",J121)+1))</f>
        <v>19m</v>
      </c>
      <c r="R121" s="1" t="str">
        <f>MID(J121,SEARCH(" ",J121,SEARCH(" ",J121)+1)+1,LEN(J121))</f>
        <v>30s</v>
      </c>
      <c r="S121" s="1" t="str">
        <f>MID(K121,1,SEARCH(" ",K121)-1)</f>
        <v>+58°</v>
      </c>
      <c r="T121" s="1" t="str">
        <f>MID(K121,SEARCH(" ",K121)+1,SEARCH(" ",K121,SEARCH(" ",K121)+1)-(SEARCH(" ",K121)+1))</f>
        <v>17′</v>
      </c>
      <c r="U121" s="1" t="str">
        <f>MID(K121,SEARCH(" ",K121,SEARCH(" ",K121)+1)+1,LEN(K121))</f>
        <v>00″</v>
      </c>
    </row>
    <row r="122" spans="2:21" ht="12.75">
      <c r="B122" s="14" t="s">
        <v>438</v>
      </c>
      <c r="D122" s="14" t="s">
        <v>49</v>
      </c>
      <c r="E122" s="14" t="s">
        <v>225</v>
      </c>
      <c r="H122" s="16">
        <f>(((24-(Sternzeit!$D$12-M122))*(Sternzeit!$B$7/Sternzeit!$B$6))+((Sternzeit!$H$2-Sternzeit!$G$2)/15*(Sternzeit!$B$7/Sternzeit!$B$6)))/24</f>
        <v>0.796858499363878</v>
      </c>
      <c r="J122" s="14" t="s">
        <v>439</v>
      </c>
      <c r="K122" s="14" t="s">
        <v>440</v>
      </c>
      <c r="M122" s="17">
        <f>VALUE(SUBSTITUTE(P122,"h",""))+VALUE(SUBSTITUTE(Q122,"m",""))/60+VALUE(SUBSTITUTE(R122,"s",""))/3600</f>
        <v>1.757388888888889</v>
      </c>
      <c r="N122" s="17">
        <f>(VALUE(SUBSTITUTE(SUBSTITUTE(S122,"−",""),"°",""))+VALUE(SUBSTITUTE(T122,"′",""))/60+VALUE(SUBSTITUTE(U122,"″",""))/3600)*IF(LEFT(K122,1)="−",-1,1)</f>
        <v>61.98444444444444</v>
      </c>
      <c r="P122" s="1" t="str">
        <f>MID(J122,1,SEARCH(" ",J122)-1)</f>
        <v>1h</v>
      </c>
      <c r="Q122" s="1" t="str">
        <f>MID(J122,SEARCH(" ",J122)+1,SEARCH(" ",J122,SEARCH(" ",J122)+1)-(SEARCH(" ",J122)+1))</f>
        <v>45m</v>
      </c>
      <c r="R122" s="1" t="str">
        <f>MID(J122,SEARCH(" ",J122,SEARCH(" ",J122)+1)+1,LEN(J122))</f>
        <v>26,6s</v>
      </c>
      <c r="S122" s="1" t="str">
        <f>MID(K122,1,SEARCH(" ",K122)-1)</f>
        <v>+61°</v>
      </c>
      <c r="T122" s="1" t="str">
        <f>MID(K122,SEARCH(" ",K122)+1,SEARCH(" ",K122,SEARCH(" ",K122)+1)-(SEARCH(" ",K122)+1))</f>
        <v>59′</v>
      </c>
      <c r="U122" s="1" t="str">
        <f>MID(K122,SEARCH(" ",K122,SEARCH(" ",K122)+1)+1,LEN(K122))</f>
        <v>04″</v>
      </c>
    </row>
    <row r="123" spans="2:21" ht="12.75">
      <c r="B123" s="14" t="s">
        <v>441</v>
      </c>
      <c r="D123" s="14" t="s">
        <v>145</v>
      </c>
      <c r="E123" s="14" t="s">
        <v>442</v>
      </c>
      <c r="H123" s="16">
        <f>(((24-(Sternzeit!$D$12-M123))*(Sternzeit!$B$7/Sternzeit!$B$6))+((Sternzeit!$H$2-Sternzeit!$G$2)/15*(Sternzeit!$B$7/Sternzeit!$B$6)))/24</f>
        <v>0.806524939180437</v>
      </c>
      <c r="J123" s="14" t="s">
        <v>443</v>
      </c>
      <c r="K123" s="14" t="s">
        <v>444</v>
      </c>
      <c r="M123" s="17">
        <f>VALUE(SUBSTITUTE(P123,"h",""))+VALUE(SUBSTITUTE(Q123,"m",""))/60+VALUE(SUBSTITUTE(R123,"s",""))/3600</f>
        <v>1.98875</v>
      </c>
      <c r="N123" s="17">
        <f>(VALUE(SUBSTITUTE(SUBSTITUTE(S123,"−",""),"°",""))+VALUE(SUBSTITUTE(T123,"′",""))/60+VALUE(SUBSTITUTE(U123,"″",""))/3600)*IF(LEFT(K123,1)="−",-1,1)</f>
        <v>19.0075</v>
      </c>
      <c r="P123" s="1" t="str">
        <f>MID(J123,1,SEARCH(" ",J123)-1)</f>
        <v>1h</v>
      </c>
      <c r="Q123" s="1" t="str">
        <f>MID(J123,SEARCH(" ",J123)+1,SEARCH(" ",J123,SEARCH(" ",J123)+1)-(SEARCH(" ",J123)+1))</f>
        <v>59m</v>
      </c>
      <c r="R123" s="1" t="str">
        <f>MID(J123,SEARCH(" ",J123,SEARCH(" ",J123)+1)+1,LEN(J123))</f>
        <v>19,5s</v>
      </c>
      <c r="S123" s="1" t="str">
        <f>MID(K123,1,SEARCH(" ",K123)-1)</f>
        <v>19°</v>
      </c>
      <c r="T123" s="1" t="str">
        <f>MID(K123,SEARCH(" ",K123)+1,SEARCH(" ",K123,SEARCH(" ",K123)+1)-(SEARCH(" ",K123)+1))</f>
        <v>0′</v>
      </c>
      <c r="U123" s="1" t="str">
        <f>MID(K123,SEARCH(" ",K123,SEARCH(" ",K123)+1)+1,LEN(K123))</f>
        <v>27″</v>
      </c>
    </row>
    <row r="124" spans="2:21" ht="12.75">
      <c r="B124" s="14" t="s">
        <v>445</v>
      </c>
      <c r="C124" s="14" t="s">
        <v>446</v>
      </c>
      <c r="E124" s="14" t="s">
        <v>157</v>
      </c>
      <c r="H124" s="16">
        <f>(((24-(Sternzeit!$D$12-M124))*(Sternzeit!$B$7/Sternzeit!$B$6))+((Sternzeit!$H$2-Sternzeit!$G$2)/15*(Sternzeit!$B$7/Sternzeit!$B$6)))/24</f>
        <v>0.8236608479199604</v>
      </c>
      <c r="J124" s="14" t="s">
        <v>447</v>
      </c>
      <c r="K124" s="14" t="s">
        <v>448</v>
      </c>
      <c r="M124" s="17">
        <f>VALUE(SUBSTITUTE(P124,"h",""))+VALUE(SUBSTITUTE(Q124,"m",""))/60+VALUE(SUBSTITUTE(R124,"s",""))/3600</f>
        <v>2.398888888888889</v>
      </c>
      <c r="N124" s="17">
        <f>(VALUE(SUBSTITUTE(SUBSTITUTE(S124,"−",""),"°",""))+VALUE(SUBSTITUTE(T124,"′",""))/60+VALUE(SUBSTITUTE(U124,"″",""))/3600)*IF(LEFT(K124,1)="−",-1,1)</f>
        <v>57.23888888888889</v>
      </c>
      <c r="P124" s="1" t="str">
        <f>MID(J124,1,SEARCH(" ",J124)-1)</f>
        <v>2h</v>
      </c>
      <c r="Q124" s="1" t="str">
        <f>MID(J124,SEARCH(" ",J124)+1,SEARCH(" ",J124,SEARCH(" ",J124)+1)-(SEARCH(" ",J124)+1))</f>
        <v>23m</v>
      </c>
      <c r="R124" s="1" t="str">
        <f>MID(J124,SEARCH(" ",J124,SEARCH(" ",J124)+1)+1,LEN(J124))</f>
        <v>56s</v>
      </c>
      <c r="S124" s="1" t="str">
        <f>MID(K124,1,SEARCH(" ",K124)-1)</f>
        <v>57°</v>
      </c>
      <c r="T124" s="1" t="str">
        <f>MID(K124,SEARCH(" ",K124)+1,SEARCH(" ",K124,SEARCH(" ",K124)+1)-(SEARCH(" ",K124)+1))</f>
        <v>14′</v>
      </c>
      <c r="U124" s="1" t="str">
        <f>MID(K124,SEARCH(" ",K124,SEARCH(" ",K124)+1)+1,LEN(K124))</f>
        <v>20″</v>
      </c>
    </row>
    <row r="125" spans="2:21" ht="12.75">
      <c r="B125" s="14" t="s">
        <v>449</v>
      </c>
      <c r="C125" s="14" t="s">
        <v>450</v>
      </c>
      <c r="D125" s="14" t="s">
        <v>145</v>
      </c>
      <c r="E125" s="14" t="s">
        <v>146</v>
      </c>
      <c r="H125" s="16">
        <f>(((24-(Sternzeit!$D$12-M125))*(Sternzeit!$B$7/Sternzeit!$B$6))+((Sternzeit!$H$2-Sternzeit!$G$2)/15*(Sternzeit!$B$7/Sternzeit!$B$6)))/24</f>
        <v>0.8227323868978392</v>
      </c>
      <c r="J125" s="14" t="s">
        <v>451</v>
      </c>
      <c r="K125" s="14" t="s">
        <v>452</v>
      </c>
      <c r="M125" s="17">
        <f>VALUE(SUBSTITUTE(P125,"h",""))+VALUE(SUBSTITUTE(Q125,"m",""))/60+VALUE(SUBSTITUTE(R125,"s",""))/3600</f>
        <v>2.3766666666666665</v>
      </c>
      <c r="N125" s="17">
        <f>(VALUE(SUBSTITUTE(SUBSTITUTE(S125,"−",""),"°",""))+VALUE(SUBSTITUTE(T125,"′",""))/60+VALUE(SUBSTITUTE(U125,"″",""))/3600)*IF(LEFT(K125,1)="−",-1,1)</f>
        <v>42.349722222222226</v>
      </c>
      <c r="P125" s="1" t="str">
        <f>MID(J125,1,SEARCH(" ",J125)-1)</f>
        <v>2h</v>
      </c>
      <c r="Q125" s="1" t="str">
        <f>MID(J125,SEARCH(" ",J125)+1,SEARCH(" ",J125,SEARCH(" ",J125)+1)-(SEARCH(" ",J125)+1))</f>
        <v>22m</v>
      </c>
      <c r="R125" s="1" t="str">
        <f>MID(J125,SEARCH(" ",J125,SEARCH(" ",J125)+1)+1,LEN(J125))</f>
        <v>36s</v>
      </c>
      <c r="S125" s="1" t="str">
        <f>MID(K125,1,SEARCH(" ",K125)-1)</f>
        <v>42°</v>
      </c>
      <c r="T125" s="1" t="str">
        <f>MID(K125,SEARCH(" ",K125)+1,SEARCH(" ",K125,SEARCH(" ",K125)+1)-(SEARCH(" ",K125)+1))</f>
        <v>20′</v>
      </c>
      <c r="U125" s="1" t="str">
        <f>MID(K125,SEARCH(" ",K125,SEARCH(" ",K125)+1)+1,LEN(K125))</f>
        <v>59″</v>
      </c>
    </row>
    <row r="126" spans="2:21" ht="12.75">
      <c r="B126" s="14" t="s">
        <v>453</v>
      </c>
      <c r="D126" s="14" t="s">
        <v>454</v>
      </c>
      <c r="E126" s="14" t="s">
        <v>157</v>
      </c>
      <c r="H126" s="16">
        <f>(((24-(Sternzeit!$D$12-M126))*(Sternzeit!$B$7/Sternzeit!$B$6))+((Sternzeit!$H$2-Sternzeit!$G$2)/15*(Sternzeit!$B$7/Sternzeit!$B$6)))/24</f>
        <v>0.8690800005458494</v>
      </c>
      <c r="J126" s="14" t="s">
        <v>455</v>
      </c>
      <c r="K126" s="14" t="s">
        <v>456</v>
      </c>
      <c r="M126" s="17">
        <f>VALUE(SUBSTITUTE(P126,"h",""))+VALUE(SUBSTITUTE(Q126,"m",""))/60+VALUE(SUBSTITUTE(R126,"s",""))/3600</f>
        <v>3.4859722222222222</v>
      </c>
      <c r="N126" s="17">
        <f>(VALUE(SUBSTITUTE(SUBSTITUTE(S126,"−",""),"°",""))+VALUE(SUBSTITUTE(T126,"′",""))/60+VALUE(SUBSTITUTE(U126,"″",""))/3600)*IF(LEFT(K126,1)="−",-1,1)</f>
        <v>31.36722222222222</v>
      </c>
      <c r="P126" s="1" t="str">
        <f>MID(J126,1,SEARCH(" ",J126)-1)</f>
        <v>03h</v>
      </c>
      <c r="Q126" s="1" t="str">
        <f>MID(J126,SEARCH(" ",J126)+1,SEARCH(" ",J126,SEARCH(" ",J126)+1)-(SEARCH(" ",J126)+1))</f>
        <v>29m</v>
      </c>
      <c r="R126" s="1" t="str">
        <f>MID(J126,SEARCH(" ",J126,SEARCH(" ",J126)+1)+1,LEN(J126))</f>
        <v>09,5s</v>
      </c>
      <c r="S126" s="1" t="str">
        <f>MID(K126,1,SEARCH(" ",K126)-1)</f>
        <v>+31°</v>
      </c>
      <c r="T126" s="1" t="str">
        <f>MID(K126,SEARCH(" ",K126)+1,SEARCH(" ",K126,SEARCH(" ",K126)+1)-(SEARCH(" ",K126)+1))</f>
        <v>22′</v>
      </c>
      <c r="U126" s="1" t="str">
        <f>MID(K126,SEARCH(" ",K126,SEARCH(" ",K126)+1)+1,LEN(K126))</f>
        <v>02″</v>
      </c>
    </row>
    <row r="127" spans="2:21" ht="12.75">
      <c r="B127" s="14" t="s">
        <v>457</v>
      </c>
      <c r="E127" s="14" t="s">
        <v>157</v>
      </c>
      <c r="H127" s="16">
        <f>(((24-(Sternzeit!$D$12-M127))*(Sternzeit!$B$7/Sternzeit!$B$6))+((Sternzeit!$H$2-Sternzeit!$G$2)/15*(Sternzeit!$B$7/Sternzeit!$B$6)))/24</f>
        <v>0.8928021796610449</v>
      </c>
      <c r="J127" s="14" t="s">
        <v>458</v>
      </c>
      <c r="K127" s="14" t="s">
        <v>459</v>
      </c>
      <c r="M127" s="17">
        <f>VALUE(SUBSTITUTE(P127,"h",""))+VALUE(SUBSTITUTE(Q127,"m",""))/60+VALUE(SUBSTITUTE(R127,"s",""))/3600</f>
        <v>4.05375</v>
      </c>
      <c r="N127" s="17">
        <f>(VALUE(SUBSTITUTE(SUBSTITUTE(S127,"−",""),"°",""))+VALUE(SUBSTITUTE(T127,"′",""))/60+VALUE(SUBSTITUTE(U127,"″",""))/3600)*IF(LEFT(K127,1)="−",-1,1)</f>
        <v>51.316111111111105</v>
      </c>
      <c r="P127" s="1" t="str">
        <f>MID(J127,1,SEARCH(" ",J127)-1)</f>
        <v>04h</v>
      </c>
      <c r="Q127" s="1" t="str">
        <f>MID(J127,SEARCH(" ",J127)+1,SEARCH(" ",J127,SEARCH(" ",J127)+1)-(SEARCH(" ",J127)+1))</f>
        <v>03m</v>
      </c>
      <c r="R127" s="1" t="str">
        <f>MID(J127,SEARCH(" ",J127,SEARCH(" ",J127)+1)+1,LEN(J127))</f>
        <v>13,5s</v>
      </c>
      <c r="S127" s="1" t="str">
        <f>MID(K127,1,SEARCH(" ",K127)-1)</f>
        <v>+51°</v>
      </c>
      <c r="T127" s="1" t="str">
        <f>MID(K127,SEARCH(" ",K127)+1,SEARCH(" ",K127,SEARCH(" ",K127)+1)-(SEARCH(" ",K127)+1))</f>
        <v>18′</v>
      </c>
      <c r="U127" s="1" t="str">
        <f>MID(K127,SEARCH(" ",K127,SEARCH(" ",K127)+1)+1,LEN(K127))</f>
        <v>58″</v>
      </c>
    </row>
    <row r="128" spans="2:21" ht="12.75">
      <c r="B128" s="14" t="s">
        <v>460</v>
      </c>
      <c r="C128" s="14" t="s">
        <v>461</v>
      </c>
      <c r="D128" s="14" t="s">
        <v>462</v>
      </c>
      <c r="E128" s="14" t="s">
        <v>157</v>
      </c>
      <c r="H128" s="16">
        <f>(((24-(Sternzeit!$D$12-M128))*(Sternzeit!$B$7/Sternzeit!$B$6))+((Sternzeit!$H$2-Sternzeit!$G$2)/15*(Sternzeit!$B$7/Sternzeit!$B$6)))/24</f>
        <v>0.8927847710168803</v>
      </c>
      <c r="J128" s="14" t="s">
        <v>463</v>
      </c>
      <c r="K128" s="14" t="s">
        <v>464</v>
      </c>
      <c r="M128" s="17">
        <f>VALUE(SUBSTITUTE(P128,"h",""))+VALUE(SUBSTITUTE(Q128,"m",""))/60+VALUE(SUBSTITUTE(R128,"s",""))/3600</f>
        <v>4.053333333333333</v>
      </c>
      <c r="N128" s="17" t="e">
        <f>(VALUE(SUBSTITUTE(SUBSTITUTE(S128,"−",""),"°",""))+VALUE(SUBSTITUTE(T128,"′",""))/60+VALUE(SUBSTITUTE(U128,"″",""))/3600)*IF(LEFT(K128,1)="−",-1,1)</f>
        <v>#VALUE!</v>
      </c>
      <c r="P128" s="1" t="str">
        <f>MID(J128,1,SEARCH(" ",J128)-1)</f>
        <v>4h</v>
      </c>
      <c r="Q128" s="1" t="str">
        <f>MID(J128,SEARCH(" ",J128)+1,SEARCH(" ",J128,SEARCH(" ",J128)+1)-(SEARCH(" ",J128)+1))</f>
        <v>03m</v>
      </c>
      <c r="R128" s="1" t="str">
        <f>MID(J128,SEARCH(" ",J128,SEARCH(" ",J128)+1)+1,LEN(J128))</f>
        <v>12s</v>
      </c>
      <c r="S128" s="1" t="str">
        <f>MID(K128,1,SEARCH(" ",K128)-1)</f>
        <v>+36°</v>
      </c>
      <c r="T128" s="1" t="e">
        <f>MID(K128,SEARCH(" ",K128)+1,SEARCH(" ",K128,SEARCH(" ",K128)+1)-(SEARCH(" ",K128)+1))</f>
        <v>#VALUE!</v>
      </c>
      <c r="U128" s="1" t="e">
        <f>MID(K128,SEARCH(" ",K128,SEARCH(" ",K128)+1)+1,LEN(K128))</f>
        <v>#VALUE!</v>
      </c>
    </row>
    <row r="129" spans="2:21" ht="12.75">
      <c r="B129" s="14" t="s">
        <v>465</v>
      </c>
      <c r="D129" s="14" t="s">
        <v>243</v>
      </c>
      <c r="E129" s="14" t="s">
        <v>466</v>
      </c>
      <c r="H129" s="16">
        <f>(((24-(Sternzeit!$D$12-M129))*(Sternzeit!$B$7/Sternzeit!$B$6))+((Sternzeit!$H$2-Sternzeit!$G$2)/15*(Sternzeit!$B$7/Sternzeit!$B$6)))/24</f>
        <v>0.895422760895982</v>
      </c>
      <c r="J129" s="14" t="s">
        <v>467</v>
      </c>
      <c r="K129" s="14" t="s">
        <v>468</v>
      </c>
      <c r="M129" s="17">
        <f>VALUE(SUBSTITUTE(P129,"h",""))+VALUE(SUBSTITUTE(Q129,"m",""))/60+VALUE(SUBSTITUTE(R129,"s",""))/3600</f>
        <v>4.116472222222222</v>
      </c>
      <c r="N129" s="17">
        <f>(VALUE(SUBSTITUTE(SUBSTITUTE(S129,"−",""),"°",""))+VALUE(SUBSTITUTE(T129,"′",""))/60+VALUE(SUBSTITUTE(U129,"″",""))/3600)*IF(LEFT(K129,1)="−",-1,1)</f>
        <v>60.92055555555555</v>
      </c>
      <c r="P129" s="1" t="str">
        <f>MID(J129,1,SEARCH(" ",J129)-1)</f>
        <v>04h</v>
      </c>
      <c r="Q129" s="1" t="str">
        <f>MID(J129,SEARCH(" ",J129)+1,SEARCH(" ",J129,SEARCH(" ",J129)+1)-(SEARCH(" ",J129)+1))</f>
        <v>06m</v>
      </c>
      <c r="R129" s="1" t="str">
        <f>MID(J129,SEARCH(" ",J129,SEARCH(" ",J129)+1)+1,LEN(J129))</f>
        <v>59,3s</v>
      </c>
      <c r="S129" s="1" t="str">
        <f>MID(K129,1,SEARCH(" ",K129)-1)</f>
        <v>+60°</v>
      </c>
      <c r="T129" s="1" t="str">
        <f>MID(K129,SEARCH(" ",K129)+1,SEARCH(" ",K129,SEARCH(" ",K129)+1)-(SEARCH(" ",K129)+1))</f>
        <v>55′</v>
      </c>
      <c r="U129" s="1" t="str">
        <f>MID(K129,SEARCH(" ",K129,SEARCH(" ",K129)+1)+1,LEN(K129))</f>
        <v>14″</v>
      </c>
    </row>
    <row r="130" spans="2:21" ht="12.75">
      <c r="B130" s="14" t="s">
        <v>469</v>
      </c>
      <c r="C130" s="14" t="s">
        <v>470</v>
      </c>
      <c r="E130" s="14" t="s">
        <v>157</v>
      </c>
      <c r="H130" s="16">
        <f>(((24-(Sternzeit!$D$12-M130))*(Sternzeit!$B$7/Sternzeit!$B$6))+((Sternzeit!$H$2-Sternzeit!$G$2)/15*(Sternzeit!$B$7/Sternzeit!$B$6)))/24</f>
        <v>0.9116116393929419</v>
      </c>
      <c r="J130" s="14" t="s">
        <v>471</v>
      </c>
      <c r="K130" s="14" t="s">
        <v>472</v>
      </c>
      <c r="M130" s="17">
        <f>VALUE(SUBSTITUTE(P130,"h",""))+VALUE(SUBSTITUTE(Q130,"m",""))/60+VALUE(SUBSTITUTE(R130,"s",""))/3600</f>
        <v>4.5039444444444445</v>
      </c>
      <c r="N130" s="17">
        <f>(VALUE(SUBSTITUTE(SUBSTITUTE(S130,"−",""),"°",""))+VALUE(SUBSTITUTE(T130,"′",""))/60+VALUE(SUBSTITUTE(U130,"″",""))/3600)*IF(LEFT(K130,1)="−",-1,1)</f>
        <v>35.27972222222222</v>
      </c>
      <c r="P130" s="1" t="str">
        <f>MID(J130,1,SEARCH(" ",J130)-1)</f>
        <v>4h</v>
      </c>
      <c r="Q130" s="1" t="str">
        <f>MID(J130,SEARCH(" ",J130)+1,SEARCH(" ",J130,SEARCH(" ",J130)+1)-(SEARCH(" ",J130)+1))</f>
        <v>30m</v>
      </c>
      <c r="R130" s="1" t="str">
        <f>MID(J130,SEARCH(" ",J130,SEARCH(" ",J130)+1)+1,LEN(J130))</f>
        <v>14,20s</v>
      </c>
      <c r="S130" s="1" t="str">
        <f>MID(K130,1,SEARCH(" ",K130)-1)</f>
        <v>+35°</v>
      </c>
      <c r="T130" s="1" t="str">
        <f>MID(K130,SEARCH(" ",K130)+1,SEARCH(" ",K130,SEARCH(" ",K130)+1)-(SEARCH(" ",K130)+1))</f>
        <v>16′</v>
      </c>
      <c r="U130" s="1" t="str">
        <f>MID(K130,SEARCH(" ",K130,SEARCH(" ",K130)+1)+1,LEN(K130))</f>
        <v>47″</v>
      </c>
    </row>
    <row r="131" spans="2:21" ht="12.75">
      <c r="B131" s="14" t="s">
        <v>473</v>
      </c>
      <c r="C131" s="14" t="s">
        <v>474</v>
      </c>
      <c r="D131" s="14" t="s">
        <v>431</v>
      </c>
      <c r="E131" s="14" t="s">
        <v>189</v>
      </c>
      <c r="H131" s="16">
        <f>(((24-(Sternzeit!$D$12-M131))*(Sternzeit!$B$7/Sternzeit!$B$6))+((Sternzeit!$H$2-Sternzeit!$G$2)/15*(Sternzeit!$B$7/Sternzeit!$B$6)))/24</f>
        <v>0.9806589644555368</v>
      </c>
      <c r="J131" s="14" t="s">
        <v>475</v>
      </c>
      <c r="K131" s="14" t="s">
        <v>476</v>
      </c>
      <c r="M131" s="17">
        <f>VALUE(SUBSTITUTE(P131,"h",""))+VALUE(SUBSTITUTE(Q131,"m",""))/60+VALUE(SUBSTITUTE(R131,"s",""))/3600</f>
        <v>6.156555555555556</v>
      </c>
      <c r="N131" s="17">
        <f>(VALUE(SUBSTITUTE(SUBSTITUTE(S131,"−",""),"°",""))+VALUE(SUBSTITUTE(T131,"′",""))/60+VALUE(SUBSTITUTE(U131,"″",""))/3600)*IF(LEFT(K131,1)="−",-1,1)</f>
        <v>20.659444444444443</v>
      </c>
      <c r="P131" s="1" t="str">
        <f>MID(J131,1,SEARCH(" ",J131)-1)</f>
        <v>06h</v>
      </c>
      <c r="Q131" s="1" t="str">
        <f>MID(J131,SEARCH(" ",J131)+1,SEARCH(" ",J131,SEARCH(" ",J131)+1)-(SEARCH(" ",J131)+1))</f>
        <v>09m</v>
      </c>
      <c r="R131" s="1" t="str">
        <f>MID(J131,SEARCH(" ",J131,SEARCH(" ",J131)+1)+1,LEN(J131))</f>
        <v>23,6s</v>
      </c>
      <c r="S131" s="1" t="str">
        <f>MID(K131,1,SEARCH(" ",K131)-1)</f>
        <v>+20°</v>
      </c>
      <c r="T131" s="1" t="str">
        <f>MID(K131,SEARCH(" ",K131)+1,SEARCH(" ",K131,SEARCH(" ",K131)+1)-(SEARCH(" ",K131)+1))</f>
        <v>39′</v>
      </c>
      <c r="U131" s="1" t="str">
        <f>MID(K131,SEARCH(" ",K131,SEARCH(" ",K131)+1)+1,LEN(K131))</f>
        <v>34″</v>
      </c>
    </row>
    <row r="132" spans="2:21" ht="12.75">
      <c r="B132" s="14" t="s">
        <v>477</v>
      </c>
      <c r="C132" s="14" t="s">
        <v>478</v>
      </c>
      <c r="D132" s="14" t="s">
        <v>49</v>
      </c>
      <c r="E132" s="14" t="s">
        <v>218</v>
      </c>
      <c r="H132" s="16">
        <f>(((24-(Sternzeit!$D$12-M132))*(Sternzeit!$B$7/Sternzeit!$B$6))+((Sternzeit!$H$2-Sternzeit!$G$2)/15*(Sternzeit!$B$7/Sternzeit!$B$6)))/24</f>
        <v>0.9954957715890328</v>
      </c>
      <c r="J132" s="14" t="s">
        <v>479</v>
      </c>
      <c r="K132" s="14" t="s">
        <v>480</v>
      </c>
      <c r="M132" s="17">
        <f>VALUE(SUBSTITUTE(P132,"h",""))+VALUE(SUBSTITUTE(Q132,"m",""))/60+VALUE(SUBSTITUTE(R132,"s",""))/3600</f>
        <v>6.511666666666667</v>
      </c>
      <c r="N132" s="17">
        <f>(VALUE(SUBSTITUTE(SUBSTITUTE(S132,"−",""),"°",""))+VALUE(SUBSTITUTE(T132,"′",""))/60+VALUE(SUBSTITUTE(U132,"″",""))/3600)*IF(LEFT(K132,1)="−",-1,1)</f>
        <v>5.016666666666667</v>
      </c>
      <c r="P132" s="1" t="str">
        <f>MID(J132,1,SEARCH(" ",J132)-1)</f>
        <v>06h</v>
      </c>
      <c r="Q132" s="1" t="str">
        <f>MID(J132,SEARCH(" ",J132)+1,SEARCH(" ",J132,SEARCH(" ",J132)+1)-(SEARCH(" ",J132)+1))</f>
        <v>30m</v>
      </c>
      <c r="R132" s="1" t="str">
        <f>MID(J132,SEARCH(" ",J132,SEARCH(" ",J132)+1)+1,LEN(J132))</f>
        <v>42s</v>
      </c>
      <c r="S132" s="1" t="str">
        <f>MID(K132,1,SEARCH(" ",K132)-1)</f>
        <v>+5°</v>
      </c>
      <c r="T132" s="1" t="str">
        <f>MID(K132,SEARCH(" ",K132)+1,SEARCH(" ",K132,SEARCH(" ",K132)+1)-(SEARCH(" ",K132)+1))</f>
        <v>01′</v>
      </c>
      <c r="U132" s="1" t="str">
        <f>MID(K132,SEARCH(" ",K132,SEARCH(" ",K132)+1)+1,LEN(K132))</f>
        <v>00″</v>
      </c>
    </row>
    <row r="133" spans="2:21" ht="12.75">
      <c r="B133" s="14" t="s">
        <v>481</v>
      </c>
      <c r="C133" s="14" t="s">
        <v>482</v>
      </c>
      <c r="E133" s="14" t="s">
        <v>218</v>
      </c>
      <c r="H133" s="16">
        <f>(((24-(Sternzeit!$D$12-M133))*(Sternzeit!$B$7/Sternzeit!$B$6))+((Sternzeit!$H$2-Sternzeit!$G$2)/15*(Sternzeit!$B$7/Sternzeit!$B$6)))/24</f>
        <v>1.0013856961981138</v>
      </c>
      <c r="J133" s="14" t="s">
        <v>483</v>
      </c>
      <c r="K133" s="14" t="s">
        <v>484</v>
      </c>
      <c r="M133" s="17">
        <f>VALUE(SUBSTITUTE(P133,"h",""))+VALUE(SUBSTITUTE(Q133,"m",""))/60+VALUE(SUBSTITUTE(R133,"s",""))/3600</f>
        <v>6.652638888888889</v>
      </c>
      <c r="N133" s="17">
        <f>(VALUE(SUBSTITUTE(SUBSTITUTE(S133,"−",""),"°",""))+VALUE(SUBSTITUTE(T133,"′",""))/60+VALUE(SUBSTITUTE(U133,"″",""))/3600)*IF(LEFT(K133,1)="−",-1,1)</f>
        <v>8.744444444444444</v>
      </c>
      <c r="P133" s="1" t="str">
        <f>MID(J133,1,SEARCH(" ",J133)-1)</f>
        <v>06h</v>
      </c>
      <c r="Q133" s="1" t="str">
        <f>MID(J133,SEARCH(" ",J133)+1,SEARCH(" ",J133,SEARCH(" ",J133)+1)-(SEARCH(" ",J133)+1))</f>
        <v>39m</v>
      </c>
      <c r="R133" s="1" t="str">
        <f>MID(J133,SEARCH(" ",J133,SEARCH(" ",J133)+1)+1,LEN(J133))</f>
        <v>09,5s</v>
      </c>
      <c r="S133" s="1" t="str">
        <f>MID(K133,1,SEARCH(" ",K133)-1)</f>
        <v>+08°</v>
      </c>
      <c r="T133" s="1" t="str">
        <f>MID(K133,SEARCH(" ",K133)+1,SEARCH(" ",K133,SEARCH(" ",K133)+1)-(SEARCH(" ",K133)+1))</f>
        <v>44′</v>
      </c>
      <c r="U133" s="1" t="str">
        <f>MID(K133,SEARCH(" ",K133,SEARCH(" ",K133)+1)+1,LEN(K133))</f>
        <v>40″</v>
      </c>
    </row>
    <row r="134" spans="2:21" ht="12.75">
      <c r="B134" s="14" t="s">
        <v>485</v>
      </c>
      <c r="C134" s="14" t="s">
        <v>486</v>
      </c>
      <c r="E134" s="14" t="s">
        <v>218</v>
      </c>
      <c r="H134" s="16">
        <f>(((24-(Sternzeit!$D$12-M134))*(Sternzeit!$B$7/Sternzeit!$B$6))+((Sternzeit!$H$2-Sternzeit!$G$2)/15*(Sternzeit!$B$7/Sternzeit!$B$6)))/24</f>
        <v>1.0026449214593656</v>
      </c>
      <c r="J134" s="14" t="s">
        <v>487</v>
      </c>
      <c r="K134" s="14" t="s">
        <v>488</v>
      </c>
      <c r="M134" s="17">
        <f>VALUE(SUBSTITUTE(P134,"h",""))+VALUE(SUBSTITUTE(Q134,"m",""))/60+VALUE(SUBSTITUTE(R134,"s",""))/3600</f>
        <v>6.682777777777778</v>
      </c>
      <c r="N134" s="17">
        <f>(VALUE(SUBSTITUTE(SUBSTITUTE(S134,"−",""),"°",""))+VALUE(SUBSTITUTE(T134,"′",""))/60+VALUE(SUBSTITUTE(U134,"″",""))/3600)*IF(LEFT(K134,1)="−",-1,1)</f>
        <v>9.895555555555555</v>
      </c>
      <c r="P134" s="1" t="str">
        <f>MID(J134,1,SEARCH(" ",J134)-1)</f>
        <v>6h</v>
      </c>
      <c r="Q134" s="1" t="str">
        <f>MID(J134,SEARCH(" ",J134)+1,SEARCH(" ",J134,SEARCH(" ",J134)+1)-(SEARCH(" ",J134)+1))</f>
        <v>40m</v>
      </c>
      <c r="R134" s="1" t="str">
        <f>MID(J134,SEARCH(" ",J134,SEARCH(" ",J134)+1)+1,LEN(J134))</f>
        <v>58s</v>
      </c>
      <c r="S134" s="1" t="str">
        <f>MID(K134,1,SEARCH(" ",K134)-1)</f>
        <v>+9°</v>
      </c>
      <c r="T134" s="1" t="str">
        <f>MID(K134,SEARCH(" ",K134)+1,SEARCH(" ",K134,SEARCH(" ",K134)+1)-(SEARCH(" ",K134)+1))</f>
        <v>53′</v>
      </c>
      <c r="U134" s="1" t="str">
        <f>MID(K134,SEARCH(" ",K134,SEARCH(" ",K134)+1)+1,LEN(K134))</f>
        <v>44″</v>
      </c>
    </row>
    <row r="135" spans="2:21" ht="12.75">
      <c r="B135" s="14" t="s">
        <v>489</v>
      </c>
      <c r="D135" s="14" t="s">
        <v>145</v>
      </c>
      <c r="E135" s="14" t="s">
        <v>466</v>
      </c>
      <c r="H135" s="16">
        <f>(((24-(Sternzeit!$D$12-M135))*(Sternzeit!$B$7/Sternzeit!$B$6))+((Sternzeit!$H$2-Sternzeit!$G$2)/15*(Sternzeit!$B$7/Sternzeit!$B$6)))/24</f>
        <v>1.0964160029647692</v>
      </c>
      <c r="J135" s="14" t="s">
        <v>490</v>
      </c>
      <c r="K135" s="14" t="s">
        <v>491</v>
      </c>
      <c r="M135" s="17">
        <f>VALUE(SUBSTITUTE(P135,"h",""))+VALUE(SUBSTITUTE(Q135,"m",""))/60+VALUE(SUBSTITUTE(R135,"s",""))/3600</f>
        <v>8.927138888888889</v>
      </c>
      <c r="N135" s="17">
        <f>(VALUE(SUBSTITUTE(SUBSTITUTE(S135,"−",""),"°",""))+VALUE(SUBSTITUTE(T135,"′",""))/60+VALUE(SUBSTITUTE(U135,"″",""))/3600)*IF(LEFT(K135,1)="−",-1,1)</f>
        <v>78.22305555555556</v>
      </c>
      <c r="P135" s="1" t="str">
        <f>MID(J135,1,SEARCH(" ",J135)-1)</f>
        <v>08h</v>
      </c>
      <c r="Q135" s="1" t="str">
        <f>MID(J135,SEARCH(" ",J135)+1,SEARCH(" ",J135,SEARCH(" ",J135)+1)-(SEARCH(" ",J135)+1))</f>
        <v>55m</v>
      </c>
      <c r="R135" s="1" t="str">
        <f>MID(J135,SEARCH(" ",J135,SEARCH(" ",J135)+1)+1,LEN(J135))</f>
        <v>37,7s</v>
      </c>
      <c r="S135" s="1" t="str">
        <f>MID(K135,1,SEARCH(" ",K135)-1)</f>
        <v>+78°</v>
      </c>
      <c r="T135" s="1" t="str">
        <f>MID(K135,SEARCH(" ",K135)+1,SEARCH(" ",K135,SEARCH(" ",K135)+1)-(SEARCH(" ",K135)+1))</f>
        <v>13′</v>
      </c>
      <c r="U135" s="1" t="str">
        <f>MID(K135,SEARCH(" ",K135,SEARCH(" ",K135)+1)+1,LEN(K135))</f>
        <v>23″</v>
      </c>
    </row>
    <row r="136" spans="2:21" ht="12.75">
      <c r="B136" s="14" t="s">
        <v>492</v>
      </c>
      <c r="D136" s="14" t="s">
        <v>145</v>
      </c>
      <c r="E136" s="14" t="s">
        <v>268</v>
      </c>
      <c r="H136" s="16">
        <f>(((24-(Sternzeit!$D$12-M136))*(Sternzeit!$B$7/Sternzeit!$B$6))+((Sternzeit!$H$2-Sternzeit!$G$2)/15*(Sternzeit!$B$7/Sternzeit!$B$6)))/24</f>
        <v>1.1870372804526266</v>
      </c>
      <c r="J136" s="14" t="s">
        <v>493</v>
      </c>
      <c r="K136" s="14" t="s">
        <v>494</v>
      </c>
      <c r="M136" s="17">
        <f>VALUE(SUBSTITUTE(P136,"h",""))+VALUE(SUBSTITUTE(Q136,"m",""))/60+VALUE(SUBSTITUTE(R136,"s",""))/3600</f>
        <v>11.096111111111112</v>
      </c>
      <c r="N136" s="17">
        <f>(VALUE(SUBSTITUTE(SUBSTITUTE(S136,"−",""),"°",""))+VALUE(SUBSTITUTE(T136,"′",""))/60+VALUE(SUBSTITUTE(U136,"″",""))/3600)*IF(LEFT(K136,1)="−",-1,1)</f>
        <v>0.035833333333333335</v>
      </c>
      <c r="P136" s="1" t="str">
        <f>MID(J136,1,SEARCH(" ",J136)-1)</f>
        <v>11h</v>
      </c>
      <c r="Q136" s="1" t="str">
        <f>MID(J136,SEARCH(" ",J136)+1,SEARCH(" ",J136,SEARCH(" ",J136)+1)-(SEARCH(" ",J136)+1))</f>
        <v>05m</v>
      </c>
      <c r="R136" s="1" t="str">
        <f>MID(J136,SEARCH(" ",J136,SEARCH(" ",J136)+1)+1,LEN(J136))</f>
        <v>46s</v>
      </c>
      <c r="S136" s="1" t="str">
        <f>MID(K136,1,SEARCH(" ",K136)-1)</f>
        <v>+0°</v>
      </c>
      <c r="T136" s="1" t="str">
        <f>MID(K136,SEARCH(" ",K136)+1,SEARCH(" ",K136,SEARCH(" ",K136)+1)-(SEARCH(" ",K136)+1))</f>
        <v>02′</v>
      </c>
      <c r="U136" s="1" t="str">
        <f>MID(K136,SEARCH(" ",K136,SEARCH(" ",K136)+1)+1,LEN(K136))</f>
        <v>09″</v>
      </c>
    </row>
    <row r="137" spans="2:21" ht="12.75">
      <c r="B137" s="14" t="s">
        <v>495</v>
      </c>
      <c r="D137" s="14" t="s">
        <v>145</v>
      </c>
      <c r="E137" s="14" t="s">
        <v>180</v>
      </c>
      <c r="H137" s="16">
        <f>(((24-(Sternzeit!$D$12-M137))*(Sternzeit!$B$7/Sternzeit!$B$6))+((Sternzeit!$H$2-Sternzeit!$G$2)/15*(Sternzeit!$B$7/Sternzeit!$B$6)))/24</f>
        <v>1.205708631607483</v>
      </c>
      <c r="J137" s="14" t="s">
        <v>496</v>
      </c>
      <c r="K137" s="14" t="s">
        <v>497</v>
      </c>
      <c r="M137" s="17">
        <f>VALUE(SUBSTITUTE(P137,"h",""))+VALUE(SUBSTITUTE(Q137,"m",""))/60+VALUE(SUBSTITUTE(R137,"s",""))/3600</f>
        <v>11.543</v>
      </c>
      <c r="N137" s="17">
        <f>(VALUE(SUBSTITUTE(SUBSTITUTE(S137,"−",""),"°",""))+VALUE(SUBSTITUTE(T137,"′",""))/60+VALUE(SUBSTITUTE(U137,"″",""))/3600)*IF(LEFT(K137,1)="−",-1,1)</f>
        <v>53.06805555555556</v>
      </c>
      <c r="P137" s="1" t="str">
        <f>MID(J137,1,SEARCH(" ",J137)-1)</f>
        <v>11h</v>
      </c>
      <c r="Q137" s="1" t="str">
        <f>MID(J137,SEARCH(" ",J137)+1,SEARCH(" ",J137,SEARCH(" ",J137)+1)-(SEARCH(" ",J137)+1))</f>
        <v>32m</v>
      </c>
      <c r="R137" s="1" t="str">
        <f>MID(J137,SEARCH(" ",J137,SEARCH(" ",J137)+1)+1,LEN(J137))</f>
        <v>34,8s</v>
      </c>
      <c r="S137" s="1" t="str">
        <f>MID(K137,1,SEARCH(" ",K137)-1)</f>
        <v>+53°</v>
      </c>
      <c r="T137" s="1" t="str">
        <f>MID(K137,SEARCH(" ",K137)+1,SEARCH(" ",K137,SEARCH(" ",K137)+1)-(SEARCH(" ",K137)+1))</f>
        <v>04′</v>
      </c>
      <c r="U137" s="1" t="str">
        <f>MID(K137,SEARCH(" ",K137,SEARCH(" ",K137)+1)+1,LEN(K137))</f>
        <v>05″</v>
      </c>
    </row>
    <row r="138" spans="2:21" ht="12.75">
      <c r="B138" s="14" t="s">
        <v>498</v>
      </c>
      <c r="C138" s="14" t="s">
        <v>499</v>
      </c>
      <c r="E138" s="14" t="s">
        <v>229</v>
      </c>
      <c r="H138" s="16">
        <f>(((24-(Sternzeit!$D$12-M138))*(Sternzeit!$B$7/Sternzeit!$B$6))+((Sternzeit!$H$2-Sternzeit!$G$2)/15*(Sternzeit!$B$7/Sternzeit!$B$6)))/24</f>
        <v>1.2501029953802059</v>
      </c>
      <c r="J138" s="14" t="s">
        <v>500</v>
      </c>
      <c r="K138" s="14" t="s">
        <v>501</v>
      </c>
      <c r="M138" s="17">
        <f>VALUE(SUBSTITUTE(P138,"h",""))+VALUE(SUBSTITUTE(Q138,"m",""))/60+VALUE(SUBSTITUTE(R138,"s",""))/3600</f>
        <v>12.605555555555556</v>
      </c>
      <c r="N138" s="17">
        <f>(VALUE(SUBSTITUTE(SUBSTITUTE(S138,"−",""),"°",""))+VALUE(SUBSTITUTE(T138,"′",""))/60+VALUE(SUBSTITUTE(U138,"″",""))/3600)*IF(LEFT(K138,1)="−",-1,1)</f>
        <v>25.98777777777778</v>
      </c>
      <c r="P138" s="1" t="str">
        <f>MID(J138,1,SEARCH(" ",J138)-1)</f>
        <v>12h</v>
      </c>
      <c r="Q138" s="1" t="str">
        <f>MID(J138,SEARCH(" ",J138)+1,SEARCH(" ",J138,SEARCH(" ",J138)+1)-(SEARCH(" ",J138)+1))</f>
        <v>36m</v>
      </c>
      <c r="R138" s="1" t="str">
        <f>MID(J138,SEARCH(" ",J138,SEARCH(" ",J138)+1)+1,LEN(J138))</f>
        <v>20s</v>
      </c>
      <c r="S138" s="1" t="str">
        <f>MID(K138,1,SEARCH(" ",K138)-1)</f>
        <v>+25°</v>
      </c>
      <c r="T138" s="1" t="str">
        <f>MID(K138,SEARCH(" ",K138)+1,SEARCH(" ",K138,SEARCH(" ",K138)+1)-(SEARCH(" ",K138)+1))</f>
        <v>59′</v>
      </c>
      <c r="U138" s="1" t="str">
        <f>MID(K138,SEARCH(" ",K138,SEARCH(" ",K138)+1)+1,LEN(K138))</f>
        <v>16″</v>
      </c>
    </row>
    <row r="139" spans="2:21" ht="12.75">
      <c r="B139" s="14" t="s">
        <v>502</v>
      </c>
      <c r="C139" s="14" t="s">
        <v>503</v>
      </c>
      <c r="D139" s="14" t="s">
        <v>145</v>
      </c>
      <c r="E139" s="14" t="s">
        <v>214</v>
      </c>
      <c r="H139" s="16">
        <f>(((24-(Sternzeit!$D$12-M139))*(Sternzeit!$B$7/Sternzeit!$B$6))+((Sternzeit!$H$2-Sternzeit!$G$2)/15*(Sternzeit!$B$7/Sternzeit!$B$6)))/24</f>
        <v>1.2502596731776887</v>
      </c>
      <c r="J139" s="14" t="s">
        <v>504</v>
      </c>
      <c r="K139" s="14" t="s">
        <v>505</v>
      </c>
      <c r="M139" s="17">
        <f>VALUE(SUBSTITUTE(P139,"h",""))+VALUE(SUBSTITUTE(Q139,"m",""))/60+VALUE(SUBSTITUTE(R139,"s",""))/3600</f>
        <v>12.609305555555554</v>
      </c>
      <c r="N139" s="17" t="e">
        <f>(VALUE(SUBSTITUTE(SUBSTITUTE(S139,"−",""),"°",""))+VALUE(SUBSTITUTE(T139,"′",""))/60+VALUE(SUBSTITUTE(U139,"″",""))/3600)*IF(LEFT(K139,1)="−",-1,1)</f>
        <v>#VALUE!</v>
      </c>
      <c r="P139" s="1" t="str">
        <f>MID(J139,1,SEARCH(" ",J139)-1)</f>
        <v>12h</v>
      </c>
      <c r="Q139" s="1" t="str">
        <f>MID(J139,SEARCH(" ",J139)+1,SEARCH(" ",J139,SEARCH(" ",J139)+1)-(SEARCH(" ",J139)+1))</f>
        <v>36m</v>
      </c>
      <c r="R139" s="1" t="str">
        <f>MID(J139,SEARCH(" ",J139,SEARCH(" ",J139)+1)+1,LEN(J139))</f>
        <v>33,5s</v>
      </c>
      <c r="S139" s="1" t="str">
        <f>MID(K139,1,SEARCH(" ",K139)-1)</f>
        <v>+11°</v>
      </c>
      <c r="T139" s="1" t="str">
        <f>MID(K139,SEARCH(" ",K139)+1,SEARCH(" ",K139,SEARCH(" ",K139)+1)-(SEARCH(" ",K139)+1))</f>
        <v>15′</v>
      </c>
      <c r="U139" s="1">
        <f>MID(K139,SEARCH(" ",K139,SEARCH(" ",K139)+1)+1,LEN(K139))</f>
      </c>
    </row>
    <row r="140" spans="2:21" ht="12.75">
      <c r="B140" s="14" t="s">
        <v>506</v>
      </c>
      <c r="D140" s="14" t="s">
        <v>145</v>
      </c>
      <c r="E140" s="14" t="s">
        <v>393</v>
      </c>
      <c r="H140" s="16">
        <f>(((24-(Sternzeit!$D$12-M140))*(Sternzeit!$B$7/Sternzeit!$B$6))+((Sternzeit!$H$2-Sternzeit!$G$2)/15*(Sternzeit!$B$7/Sternzeit!$B$6)))/24</f>
        <v>1.3612049624397784</v>
      </c>
      <c r="J140" s="14" t="s">
        <v>507</v>
      </c>
      <c r="K140" s="14" t="s">
        <v>508</v>
      </c>
      <c r="M140" s="17">
        <f>VALUE(SUBSTITUTE(P140,"h",""))+VALUE(SUBSTITUTE(Q140,"m",""))/60+VALUE(SUBSTITUTE(R140,"s",""))/3600</f>
        <v>15.264722222222222</v>
      </c>
      <c r="N140" s="17">
        <f>(VALUE(SUBSTITUTE(SUBSTITUTE(S140,"−",""),"°",""))+VALUE(SUBSTITUTE(T140,"′",""))/60+VALUE(SUBSTITUTE(U140,"″",""))/3600)*IF(LEFT(K140,1)="−",-1,1)</f>
        <v>56.33027777777778</v>
      </c>
      <c r="P140" s="1" t="str">
        <f>MID(J140,1,SEARCH(" ",J140)-1)</f>
        <v>15h</v>
      </c>
      <c r="Q140" s="1" t="str">
        <f>MID(J140,SEARCH(" ",J140)+1,SEARCH(" ",J140,SEARCH(" ",J140)+1)-(SEARCH(" ",J140)+1))</f>
        <v>15m</v>
      </c>
      <c r="R140" s="1" t="str">
        <f>MID(J140,SEARCH(" ",J140,SEARCH(" ",J140)+1)+1,LEN(J140))</f>
        <v>53s</v>
      </c>
      <c r="S140" s="1" t="str">
        <f>MID(K140,1,SEARCH(" ",K140)-1)</f>
        <v>+56°</v>
      </c>
      <c r="T140" s="1" t="str">
        <f>MID(K140,SEARCH(" ",K140)+1,SEARCH(" ",K140,SEARCH(" ",K140)+1)-(SEARCH(" ",K140)+1))</f>
        <v>19′</v>
      </c>
      <c r="U140" s="1" t="str">
        <f>MID(K140,SEARCH(" ",K140,SEARCH(" ",K140)+1)+1,LEN(K140))</f>
        <v>49″</v>
      </c>
    </row>
    <row r="141" spans="2:21" ht="12.75">
      <c r="B141" s="14" t="s">
        <v>509</v>
      </c>
      <c r="C141" s="14" t="s">
        <v>510</v>
      </c>
      <c r="D141" s="14" t="s">
        <v>243</v>
      </c>
      <c r="E141" s="14" t="s">
        <v>393</v>
      </c>
      <c r="H141" s="16">
        <f>(((24-(Sternzeit!$D$12-M141))*(Sternzeit!$B$7/Sternzeit!$B$6))+((Sternzeit!$H$2-Sternzeit!$G$2)/15*(Sternzeit!$B$7/Sternzeit!$B$6)))/24</f>
        <v>1.4744818494436693</v>
      </c>
      <c r="J141" s="14" t="s">
        <v>511</v>
      </c>
      <c r="K141" s="14" t="s">
        <v>512</v>
      </c>
      <c r="M141" s="17">
        <f>VALUE(SUBSTITUTE(P141,"h",""))+VALUE(SUBSTITUTE(Q141,"m",""))/60+VALUE(SUBSTITUTE(R141,"s",""))/3600</f>
        <v>17.975944444444444</v>
      </c>
      <c r="N141" s="17">
        <f>(VALUE(SUBSTITUTE(SUBSTITUTE(S141,"−",""),"°",""))+VALUE(SUBSTITUTE(T141,"′",""))/60+VALUE(SUBSTITUTE(U141,"″",""))/3600)*IF(LEFT(K141,1)="−",-1,1)</f>
        <v>66.63305555555554</v>
      </c>
      <c r="P141" s="1" t="str">
        <f>MID(J141,1,SEARCH(" ",J141)-1)</f>
        <v>17h</v>
      </c>
      <c r="Q141" s="1" t="str">
        <f>MID(J141,SEARCH(" ",J141)+1,SEARCH(" ",J141,SEARCH(" ",J141)+1)-(SEARCH(" ",J141)+1))</f>
        <v>58m</v>
      </c>
      <c r="R141" s="1" t="str">
        <f>MID(J141,SEARCH(" ",J141,SEARCH(" ",J141)+1)+1,LEN(J141))</f>
        <v>33,4s</v>
      </c>
      <c r="S141" s="1" t="str">
        <f>MID(K141,1,SEARCH(" ",K141)-1)</f>
        <v>+66°</v>
      </c>
      <c r="T141" s="1" t="str">
        <f>MID(K141,SEARCH(" ",K141)+1,SEARCH(" ",K141,SEARCH(" ",K141)+1)-(SEARCH(" ",K141)+1))</f>
        <v>37′</v>
      </c>
      <c r="U141" s="1" t="str">
        <f>MID(K141,SEARCH(" ",K141,SEARCH(" ",K141)+1)+1,LEN(K141))</f>
        <v>59″</v>
      </c>
    </row>
    <row r="142" spans="2:21" ht="12.75">
      <c r="B142" s="14" t="s">
        <v>513</v>
      </c>
      <c r="C142" s="14" t="s">
        <v>514</v>
      </c>
      <c r="D142" s="14" t="s">
        <v>243</v>
      </c>
      <c r="E142" s="14" t="s">
        <v>63</v>
      </c>
      <c r="H142" s="16">
        <f>(((24-(Sternzeit!$D$12-M142))*(Sternzeit!$B$7/Sternzeit!$B$6))+((Sternzeit!$H$2-Sternzeit!$G$2)/15*(Sternzeit!$B$7/Sternzeit!$B$6)))/24</f>
        <v>1.483912692275865</v>
      </c>
      <c r="J142" s="14" t="s">
        <v>515</v>
      </c>
      <c r="K142" s="14" t="s">
        <v>516</v>
      </c>
      <c r="M142" s="17">
        <f>VALUE(SUBSTITUTE(P142,"h",""))+VALUE(SUBSTITUTE(Q142,"m",""))/60+VALUE(SUBSTITUTE(R142,"s",""))/3600</f>
        <v>18.201666666666664</v>
      </c>
      <c r="N142" s="17">
        <f>(VALUE(SUBSTITUTE(SUBSTITUTE(S142,"−",""),"°",""))+VALUE(SUBSTITUTE(T142,"′",""))/60+VALUE(SUBSTITUTE(U142,"″",""))/3600)*IF(LEFT(K142,1)="−",-1,1)</f>
        <v>-1.4980555555555555</v>
      </c>
      <c r="P142" s="1" t="str">
        <f>MID(J142,1,SEARCH(" ",J142)-1)</f>
        <v>18h</v>
      </c>
      <c r="Q142" s="1" t="str">
        <f>MID(J142,SEARCH(" ",J142)+1,SEARCH(" ",J142,SEARCH(" ",J142)+1)-(SEARCH(" ",J142)+1))</f>
        <v>12m</v>
      </c>
      <c r="R142" s="1" t="str">
        <f>MID(J142,SEARCH(" ",J142,SEARCH(" ",J142)+1)+1,LEN(J142))</f>
        <v>6s</v>
      </c>
      <c r="S142" s="1" t="str">
        <f>MID(K142,1,SEARCH(" ",K142)-1)</f>
        <v>-2°</v>
      </c>
      <c r="T142" s="1" t="str">
        <f>MID(K142,SEARCH(" ",K142)+1,SEARCH(" ",K142,SEARCH(" ",K142)+1)-(SEARCH(" ",K142)+1))</f>
        <v>30′</v>
      </c>
      <c r="U142" s="1" t="str">
        <f>MID(K142,SEARCH(" ",K142,SEARCH(" ",K142)+1)+1,LEN(K142))</f>
        <v>07″</v>
      </c>
    </row>
    <row r="143" spans="2:21" ht="12.75">
      <c r="B143" s="14" t="s">
        <v>517</v>
      </c>
      <c r="E143" s="14" t="s">
        <v>518</v>
      </c>
      <c r="H143" s="16">
        <f>(((24-(Sternzeit!$D$12-M143))*(Sternzeit!$B$7/Sternzeit!$B$6))+((Sternzeit!$H$2-Sternzeit!$G$2)/15*(Sternzeit!$B$7/Sternzeit!$B$6)))/24</f>
        <v>1.494462330639717</v>
      </c>
      <c r="J143" s="14" t="s">
        <v>519</v>
      </c>
      <c r="K143" s="14" t="s">
        <v>520</v>
      </c>
      <c r="M143" s="17">
        <f>VALUE(SUBSTITUTE(P143,"h",""))+VALUE(SUBSTITUTE(Q143,"m",""))/60+VALUE(SUBSTITUTE(R143,"s",""))/3600</f>
        <v>18.454166666666666</v>
      </c>
      <c r="N143" s="17">
        <f>(VALUE(SUBSTITUTE(SUBSTITUTE(S143,"−",""),"°",""))+VALUE(SUBSTITUTE(T143,"′",""))/60+VALUE(SUBSTITUTE(U143,"″",""))/3600)*IF(LEFT(K143,1)="−",-1,1)</f>
        <v>6.508333333333334</v>
      </c>
      <c r="P143" s="1" t="str">
        <f>MID(J143,1,SEARCH(" ",J143)-1)</f>
        <v>18h</v>
      </c>
      <c r="Q143" s="1" t="str">
        <f>MID(J143,SEARCH(" ",J143)+1,SEARCH(" ",J143,SEARCH(" ",J143)+1)-(SEARCH(" ",J143)+1))</f>
        <v>27m</v>
      </c>
      <c r="R143" s="1" t="str">
        <f>MID(J143,SEARCH(" ",J143,SEARCH(" ",J143)+1)+1,LEN(J143))</f>
        <v>15s</v>
      </c>
      <c r="S143" s="1" t="str">
        <f>MID(K143,1,SEARCH(" ",K143)-1)</f>
        <v>+6°</v>
      </c>
      <c r="T143" s="1" t="str">
        <f>MID(K143,SEARCH(" ",K143)+1,SEARCH(" ",K143,SEARCH(" ",K143)+1)-(SEARCH(" ",K143)+1))</f>
        <v>30′</v>
      </c>
      <c r="U143" s="1" t="str">
        <f>MID(K143,SEARCH(" ",K143,SEARCH(" ",K143)+1)+1,LEN(K143))</f>
        <v>30″</v>
      </c>
    </row>
    <row r="144" spans="2:21" ht="12.75">
      <c r="B144" s="14" t="s">
        <v>521</v>
      </c>
      <c r="E144" s="14" t="s">
        <v>129</v>
      </c>
      <c r="H144" s="16">
        <f>(((24-(Sternzeit!$D$12-M144))*(Sternzeit!$B$7/Sternzeit!$B$6))+((Sternzeit!$H$2-Sternzeit!$G$2)/15*(Sternzeit!$B$7/Sternzeit!$B$6)))/24</f>
        <v>1.5473265800867395</v>
      </c>
      <c r="J144" s="14" t="s">
        <v>522</v>
      </c>
      <c r="K144" s="14" t="s">
        <v>523</v>
      </c>
      <c r="M144" s="17">
        <f>VALUE(SUBSTITUTE(P144,"h",""))+VALUE(SUBSTITUTE(Q144,"m",""))/60+VALUE(SUBSTITUTE(R144,"s",""))/3600</f>
        <v>19.71944444444444</v>
      </c>
      <c r="N144" s="17">
        <f>(VALUE(SUBSTITUTE(SUBSTITUTE(S144,"−",""),"°",""))+VALUE(SUBSTITUTE(T144,"′",""))/60+VALUE(SUBSTITUTE(U144,"″",""))/3600)*IF(LEFT(K144,1)="−",-1,1)</f>
        <v>23.3</v>
      </c>
      <c r="P144" s="1" t="str">
        <f>MID(J144,1,SEARCH(" ",J144)-1)</f>
        <v>19h</v>
      </c>
      <c r="Q144" s="1" t="str">
        <f>MID(J144,SEARCH(" ",J144)+1,SEARCH(" ",J144,SEARCH(" ",J144)+1)-(SEARCH(" ",J144)+1))</f>
        <v>43m</v>
      </c>
      <c r="R144" s="1" t="str">
        <f>MID(J144,SEARCH(" ",J144,SEARCH(" ",J144)+1)+1,LEN(J144))</f>
        <v>10s</v>
      </c>
      <c r="S144" s="1" t="str">
        <f>MID(K144,1,SEARCH(" ",K144)-1)</f>
        <v>+23°</v>
      </c>
      <c r="T144" s="1" t="str">
        <f>MID(K144,SEARCH(" ",K144)+1,SEARCH(" ",K144,SEARCH(" ",K144)+1)-(SEARCH(" ",K144)+1))</f>
        <v>18′</v>
      </c>
      <c r="U144" s="1" t="str">
        <f>MID(K144,SEARCH(" ",K144,SEARCH(" ",K144)+1)+1,LEN(K144))</f>
        <v>00″</v>
      </c>
    </row>
    <row r="145" spans="2:21" ht="12.75">
      <c r="B145" s="14" t="s">
        <v>524</v>
      </c>
      <c r="C145" s="14" t="s">
        <v>525</v>
      </c>
      <c r="D145" s="14" t="s">
        <v>243</v>
      </c>
      <c r="E145" s="14" t="s">
        <v>137</v>
      </c>
      <c r="H145" s="16">
        <f>(((24-(Sternzeit!$D$12-M145))*(Sternzeit!$B$7/Sternzeit!$B$6))+((Sternzeit!$H$2-Sternzeit!$G$2)/15*(Sternzeit!$B$7/Sternzeit!$B$6)))/24</f>
        <v>1.548465105415116</v>
      </c>
      <c r="J145" s="14" t="s">
        <v>526</v>
      </c>
      <c r="K145" s="14" t="s">
        <v>527</v>
      </c>
      <c r="M145" s="17">
        <f>VALUE(SUBSTITUTE(P145,"h",""))+VALUE(SUBSTITUTE(Q145,"m",""))/60+VALUE(SUBSTITUTE(R145,"s",""))/3600</f>
        <v>19.746694444444444</v>
      </c>
      <c r="N145" s="17">
        <f>(VALUE(SUBSTITUTE(SUBSTITUTE(S145,"−",""),"°",""))+VALUE(SUBSTITUTE(T145,"′",""))/60+VALUE(SUBSTITUTE(U145,"″",""))/3600)*IF(LEFT(K145,1)="−",-1,1)</f>
        <v>50.525</v>
      </c>
      <c r="P145" s="1" t="str">
        <f>MID(J145,1,SEARCH(" ",J145)-1)</f>
        <v>19h</v>
      </c>
      <c r="Q145" s="1" t="str">
        <f>MID(J145,SEARCH(" ",J145)+1,SEARCH(" ",J145,SEARCH(" ",J145)+1)-(SEARCH(" ",J145)+1))</f>
        <v>44m</v>
      </c>
      <c r="R145" s="1" t="str">
        <f>MID(J145,SEARCH(" ",J145,SEARCH(" ",J145)+1)+1,LEN(J145))</f>
        <v>48,1s</v>
      </c>
      <c r="S145" s="1" t="str">
        <f>MID(K145,1,SEARCH(" ",K145)-1)</f>
        <v>+50°</v>
      </c>
      <c r="T145" s="1" t="str">
        <f>MID(K145,SEARCH(" ",K145)+1,SEARCH(" ",K145,SEARCH(" ",K145)+1)-(SEARCH(" ",K145)+1))</f>
        <v>31′</v>
      </c>
      <c r="U145" s="1" t="str">
        <f>MID(K145,SEARCH(" ",K145,SEARCH(" ",K145)+1)+1,LEN(K145))</f>
        <v>30″</v>
      </c>
    </row>
    <row r="146" spans="2:21" ht="12.75">
      <c r="B146" s="14" t="s">
        <v>528</v>
      </c>
      <c r="D146" s="14" t="s">
        <v>145</v>
      </c>
      <c r="E146" s="14" t="s">
        <v>137</v>
      </c>
      <c r="H146" s="16">
        <f>(((24-(Sternzeit!$D$12-M146))*(Sternzeit!$B$7/Sternzeit!$B$6))+((Sternzeit!$H$2-Sternzeit!$G$2)/15*(Sternzeit!$B$7/Sternzeit!$B$6)))/24</f>
        <v>1.5833311379483206</v>
      </c>
      <c r="J146" s="14" t="s">
        <v>529</v>
      </c>
      <c r="K146" s="14" t="s">
        <v>530</v>
      </c>
      <c r="M146" s="17">
        <f>VALUE(SUBSTITUTE(P146,"h",""))+VALUE(SUBSTITUTE(Q146,"m",""))/60+VALUE(SUBSTITUTE(R146,"s",""))/3600</f>
        <v>20.581194444444446</v>
      </c>
      <c r="N146" s="17">
        <f>(VALUE(SUBSTITUTE(SUBSTITUTE(S146,"−",""),"°",""))+VALUE(SUBSTITUTE(T146,"′",""))/60+VALUE(SUBSTITUTE(U146,"″",""))/3600)*IF(LEFT(K146,1)="−",-1,1)</f>
        <v>60.153888888888886</v>
      </c>
      <c r="P146" s="1" t="str">
        <f>MID(J146,1,SEARCH(" ",J146)-1)</f>
        <v>20h</v>
      </c>
      <c r="Q146" s="1" t="str">
        <f>MID(J146,SEARCH(" ",J146)+1,SEARCH(" ",J146,SEARCH(" ",J146)+1)-(SEARCH(" ",J146)+1))</f>
        <v>34m</v>
      </c>
      <c r="R146" s="1" t="str">
        <f>MID(J146,SEARCH(" ",J146,SEARCH(" ",J146)+1)+1,LEN(J146))</f>
        <v>52,3s</v>
      </c>
      <c r="S146" s="1" t="str">
        <f>MID(K146,1,SEARCH(" ",K146)-1)</f>
        <v>+60°</v>
      </c>
      <c r="T146" s="1" t="str">
        <f>MID(K146,SEARCH(" ",K146)+1,SEARCH(" ",K146,SEARCH(" ",K146)+1)-(SEARCH(" ",K146)+1))</f>
        <v>09′</v>
      </c>
      <c r="U146" s="1" t="str">
        <f>MID(K146,SEARCH(" ",K146,SEARCH(" ",K146)+1)+1,LEN(K146))</f>
        <v>14″</v>
      </c>
    </row>
    <row r="147" spans="2:21" ht="12.75">
      <c r="B147" s="14" t="s">
        <v>531</v>
      </c>
      <c r="C147" s="14" t="s">
        <v>532</v>
      </c>
      <c r="D147" s="14" t="s">
        <v>462</v>
      </c>
      <c r="E147" s="14" t="s">
        <v>137</v>
      </c>
      <c r="H147" s="16">
        <f>(((24-(Sternzeit!$D$12-M147))*(Sternzeit!$B$7/Sternzeit!$B$6))+((Sternzeit!$H$2-Sternzeit!$G$2)/15*(Sternzeit!$B$7/Sternzeit!$B$6)))/24</f>
        <v>1.6020709631035583</v>
      </c>
      <c r="J147" s="14" t="s">
        <v>533</v>
      </c>
      <c r="K147" s="14" t="s">
        <v>534</v>
      </c>
      <c r="M147" s="17">
        <f>VALUE(SUBSTITUTE(P147,"h",""))+VALUE(SUBSTITUTE(Q147,"m",""))/60+VALUE(SUBSTITUTE(R147,"s",""))/3600</f>
        <v>21.029722222222222</v>
      </c>
      <c r="N147" s="17">
        <f>(VALUE(SUBSTITUTE(SUBSTITUTE(S147,"−",""),"°",""))+VALUE(SUBSTITUTE(T147,"′",""))/60+VALUE(SUBSTITUTE(U147,"″",""))/3600)*IF(LEFT(K147,1)="−",-1,1)</f>
        <v>44.19972222222222</v>
      </c>
      <c r="P147" s="1" t="str">
        <f>MID(J147,1,SEARCH(" ",J147)-1)</f>
        <v>21h</v>
      </c>
      <c r="Q147" s="1" t="str">
        <f>MID(J147,SEARCH(" ",J147)+1,SEARCH(" ",J147,SEARCH(" ",J147)+1)-(SEARCH(" ",J147)+1))</f>
        <v>01m</v>
      </c>
      <c r="R147" s="1" t="str">
        <f>MID(J147,SEARCH(" ",J147,SEARCH(" ",J147)+1)+1,LEN(J147))</f>
        <v>47s</v>
      </c>
      <c r="S147" s="1" t="str">
        <f>MID(K147,1,SEARCH(" ",K147)-1)</f>
        <v>+44°</v>
      </c>
      <c r="T147" s="1" t="str">
        <f>MID(K147,SEARCH(" ",K147)+1,SEARCH(" ",K147,SEARCH(" ",K147)+1)-(SEARCH(" ",K147)+1))</f>
        <v>11′</v>
      </c>
      <c r="U147" s="1" t="str">
        <f>MID(K147,SEARCH(" ",K147,SEARCH(" ",K147)+1)+1,LEN(K147))</f>
        <v>59″</v>
      </c>
    </row>
    <row r="148" spans="2:21" ht="12.75">
      <c r="B148" s="14" t="s">
        <v>535</v>
      </c>
      <c r="C148" s="14" t="s">
        <v>536</v>
      </c>
      <c r="D148" s="14" t="s">
        <v>243</v>
      </c>
      <c r="E148" s="14" t="s">
        <v>32</v>
      </c>
      <c r="H148" s="16">
        <f>(((24-(Sternzeit!$D$12-M148))*(Sternzeit!$B$7/Sternzeit!$B$6))+((Sternzeit!$H$2-Sternzeit!$G$2)/15*(Sternzeit!$B$7/Sternzeit!$B$6)))/24</f>
        <v>1.6037537987061528</v>
      </c>
      <c r="J148" s="14" t="s">
        <v>537</v>
      </c>
      <c r="K148" s="14" t="s">
        <v>538</v>
      </c>
      <c r="M148" s="17">
        <f>VALUE(SUBSTITUTE(P148,"h",""))+VALUE(SUBSTITUTE(Q148,"m",""))/60+VALUE(SUBSTITUTE(R148,"s",""))/3600</f>
        <v>21.07</v>
      </c>
      <c r="N148" s="17">
        <f>(VALUE(SUBSTITUTE(SUBSTITUTE(S148,"−",""),"°",""))+VALUE(SUBSTITUTE(T148,"′",""))/60+VALUE(SUBSTITUTE(U148,"″",""))/3600)*IF(LEFT(K148,1)="−",-1,1)</f>
        <v>-10.633333333333333</v>
      </c>
      <c r="P148" s="1" t="str">
        <f>MID(J148,1,SEARCH(" ",J148)-1)</f>
        <v>21h</v>
      </c>
      <c r="Q148" s="1" t="str">
        <f>MID(J148,SEARCH(" ",J148)+1,SEARCH(" ",J148,SEARCH(" ",J148)+1)-(SEARCH(" ",J148)+1))</f>
        <v>4m</v>
      </c>
      <c r="R148" s="1" t="str">
        <f>MID(J148,SEARCH(" ",J148,SEARCH(" ",J148)+1)+1,LEN(J148))</f>
        <v>12s</v>
      </c>
      <c r="S148" s="1" t="str">
        <f>MID(K148,1,SEARCH(" ",K148)-1)</f>
        <v>-11°</v>
      </c>
      <c r="T148" s="1" t="str">
        <f>MID(K148,SEARCH(" ",K148)+1,SEARCH(" ",K148,SEARCH(" ",K148)+1)-(SEARCH(" ",K148)+1))</f>
        <v>22′</v>
      </c>
      <c r="U148" s="1" t="str">
        <f>MID(K148,SEARCH(" ",K148,SEARCH(" ",K148)+1)+1,LEN(K148))</f>
        <v>00″</v>
      </c>
    </row>
    <row r="149" spans="2:21" ht="12.75">
      <c r="B149" s="14" t="s">
        <v>539</v>
      </c>
      <c r="C149" s="14" t="s">
        <v>540</v>
      </c>
      <c r="D149" s="14" t="s">
        <v>462</v>
      </c>
      <c r="E149" s="14" t="s">
        <v>225</v>
      </c>
      <c r="H149" s="16">
        <f>(((24-(Sternzeit!$D$12-M149))*(Sternzeit!$B$7/Sternzeit!$B$6))+((Sternzeit!$H$2-Sternzeit!$G$2)/15*(Sternzeit!$B$7/Sternzeit!$B$6)))/24</f>
        <v>1.6988467765918014</v>
      </c>
      <c r="J149" s="14" t="s">
        <v>541</v>
      </c>
      <c r="K149" s="14" t="s">
        <v>542</v>
      </c>
      <c r="M149" s="17">
        <f>VALUE(SUBSTITUTE(P149,"h",""))+VALUE(SUBSTITUTE(Q149,"m",""))/60+VALUE(SUBSTITUTE(R149,"s",""))/3600</f>
        <v>23.346</v>
      </c>
      <c r="N149" s="17">
        <f>(VALUE(SUBSTITUTE(SUBSTITUTE(S149,"−",""),"°",""))+VALUE(SUBSTITUTE(T149,"′",""))/60+VALUE(SUBSTITUTE(U149,"″",""))/3600)*IF(LEFT(K149,1)="−",-1,1)</f>
        <v>61.21222222222222</v>
      </c>
      <c r="P149" s="1" t="str">
        <f>MID(J149,1,SEARCH(" ",J149)-1)</f>
        <v>23h</v>
      </c>
      <c r="Q149" s="1" t="str">
        <f>MID(J149,SEARCH(" ",J149)+1,SEARCH(" ",J149,SEARCH(" ",J149)+1)-(SEARCH(" ",J149)+1))</f>
        <v>20m</v>
      </c>
      <c r="R149" s="1" t="str">
        <f>MID(J149,SEARCH(" ",J149,SEARCH(" ",J149)+1)+1,LEN(J149))</f>
        <v>45,6s</v>
      </c>
      <c r="S149" s="1" t="str">
        <f>MID(K149,1,SEARCH(" ",K149)-1)</f>
        <v>+61°</v>
      </c>
      <c r="T149" s="1" t="str">
        <f>MID(K149,SEARCH(" ",K149)+1,SEARCH(" ",K149,SEARCH(" ",K149)+1)-(SEARCH(" ",K149)+1))</f>
        <v>12′</v>
      </c>
      <c r="U149" s="1" t="str">
        <f>MID(K149,SEARCH(" ",K149,SEARCH(" ",K149)+1)+1,LEN(K149))</f>
        <v>44″</v>
      </c>
    </row>
    <row r="150" spans="2:21" ht="12.75">
      <c r="B150" s="14" t="s">
        <v>543</v>
      </c>
      <c r="C150" s="14" t="s">
        <v>544</v>
      </c>
      <c r="D150" s="14" t="s">
        <v>454</v>
      </c>
      <c r="E150" s="14" t="s">
        <v>545</v>
      </c>
      <c r="H150" s="16">
        <f>(((24-(Sternzeit!$D$12-M150))*(Sternzeit!$B$7/Sternzeit!$B$6))+((Sternzeit!$H$2-Sternzeit!$G$2)/15*(Sternzeit!$B$7/Sternzeit!$B$6)))/24</f>
        <v>1.6019386574079058</v>
      </c>
      <c r="J150" s="14" t="s">
        <v>546</v>
      </c>
      <c r="K150" s="14" t="s">
        <v>547</v>
      </c>
      <c r="M150" s="17">
        <f>VALUE(SUBSTITUTE(P150,"h",""))+VALUE(SUBSTITUTE(Q150,"m",""))/60+VALUE(SUBSTITUTE(R150,"s",""))/3600</f>
        <v>21.026555555555554</v>
      </c>
      <c r="N150" s="17">
        <f>(VALUE(SUBSTITUTE(SUBSTITUTE(S150,"−",""),"°",""))+VALUE(SUBSTITUTE(T150,"′",""))/60+VALUE(SUBSTITUTE(U150,"″",""))/3600)*IF(LEFT(K150,1)="−",-1,1)</f>
        <v>68.16944444444445</v>
      </c>
      <c r="P150" s="1" t="str">
        <f>MID(J150,1,SEARCH(" ",J150)-1)</f>
        <v>21h</v>
      </c>
      <c r="Q150" s="1" t="str">
        <f>MID(J150,SEARCH(" ",J150)+1,SEARCH(" ",J150,SEARCH(" ",J150)+1)-(SEARCH(" ",J150)+1))</f>
        <v>01m</v>
      </c>
      <c r="R150" s="1" t="str">
        <f>MID(J150,SEARCH(" ",J150,SEARCH(" ",J150)+1)+1,LEN(J150))</f>
        <v>35,6s</v>
      </c>
      <c r="S150" s="1" t="str">
        <f>MID(K150,1,SEARCH(" ",K150)-1)</f>
        <v>+68°</v>
      </c>
      <c r="T150" s="1" t="str">
        <f>MID(K150,SEARCH(" ",K150)+1,SEARCH(" ",K150,SEARCH(" ",K150)+1)-(SEARCH(" ",K150)+1))</f>
        <v>10′</v>
      </c>
      <c r="U150" s="1" t="str">
        <f>MID(K150,SEARCH(" ",K150,SEARCH(" ",K150)+1)+1,LEN(K150))</f>
        <v>10″</v>
      </c>
    </row>
    <row r="151" spans="2:21" ht="12.75">
      <c r="B151" s="14" t="s">
        <v>548</v>
      </c>
      <c r="H151" s="16">
        <f>(((24-(Sternzeit!$D$12-M151))*(Sternzeit!$B$7/Sternzeit!$B$6))+((Sternzeit!$H$2-Sternzeit!$G$2)/15*(Sternzeit!$B$7/Sternzeit!$B$6)))/24</f>
        <v>1.6307604086871021</v>
      </c>
      <c r="J151" s="14" t="s">
        <v>549</v>
      </c>
      <c r="K151" s="14" t="s">
        <v>550</v>
      </c>
      <c r="M151" s="17">
        <f>VALUE(SUBSTITUTE(P151,"h",""))+VALUE(SUBSTITUTE(Q151,"m",""))/60+VALUE(SUBSTITUTE(R151,"s",""))/3600</f>
        <v>21.71638888888889</v>
      </c>
      <c r="N151" s="17">
        <f>(VALUE(SUBSTITUTE(SUBSTITUTE(S151,"−",""),"°",""))+VALUE(SUBSTITUTE(T151,"′",""))/60+VALUE(SUBSTITUTE(U151,"″",""))/3600)*IF(LEFT(K151,1)="−",-1,1)</f>
        <v>66.11305555555555</v>
      </c>
      <c r="P151" s="1" t="str">
        <f>MID(J151,1,SEARCH(" ",J151)-1)</f>
        <v>21h</v>
      </c>
      <c r="Q151" s="1" t="str">
        <f>MID(J151,SEARCH(" ",J151)+1,SEARCH(" ",J151,SEARCH(" ",J151)+1)-(SEARCH(" ",J151)+1))</f>
        <v>42m</v>
      </c>
      <c r="R151" s="1" t="str">
        <f>MID(J151,SEARCH(" ",J151,SEARCH(" ",J151)+1)+1,LEN(J151))</f>
        <v>59,0s</v>
      </c>
      <c r="S151" s="1" t="str">
        <f>MID(K151,1,SEARCH(" ",K151)-1)</f>
        <v>+66°</v>
      </c>
      <c r="T151" s="1" t="str">
        <f>MID(K151,SEARCH(" ",K151)+1,SEARCH(" ",K151,SEARCH(" ",K151)+1)-(SEARCH(" ",K151)+1))</f>
        <v>06′</v>
      </c>
      <c r="U151" s="1" t="str">
        <f>MID(K151,SEARCH(" ",K151,SEARCH(" ",K151)+1)+1,LEN(K151))</f>
        <v>47″</v>
      </c>
    </row>
    <row r="152" spans="2:21" ht="12.75">
      <c r="B152" s="14" t="s">
        <v>551</v>
      </c>
      <c r="D152" s="14" t="s">
        <v>145</v>
      </c>
      <c r="E152" s="14" t="s">
        <v>86</v>
      </c>
      <c r="H152" s="16">
        <f>(((24-(Sternzeit!$D$12-M152))*(Sternzeit!$B$7/Sternzeit!$B$6))+((Sternzeit!$H$2-Sternzeit!$G$2)/15*(Sternzeit!$B$7/Sternzeit!$B$6)))/24</f>
        <v>1.6684211088968912</v>
      </c>
      <c r="J152" s="14" t="s">
        <v>552</v>
      </c>
      <c r="K152" s="14" t="s">
        <v>553</v>
      </c>
      <c r="M152" s="17">
        <f>VALUE(SUBSTITUTE(P152,"h",""))+VALUE(SUBSTITUTE(Q152,"m",""))/60+VALUE(SUBSTITUTE(R152,"s",""))/3600</f>
        <v>22.61777777777778</v>
      </c>
      <c r="N152" s="17">
        <f>(VALUE(SUBSTITUTE(SUBSTITUTE(S152,"−",""),"°",""))+VALUE(SUBSTITUTE(T152,"′",""))/60+VALUE(SUBSTITUTE(U152,"″",""))/3600)*IF(LEFT(K152,1)="−",-1,1)</f>
        <v>34.41555555555556</v>
      </c>
      <c r="P152" s="1" t="str">
        <f>MID(J152,1,SEARCH(" ",J152)-1)</f>
        <v>22h</v>
      </c>
      <c r="Q152" s="1" t="str">
        <f>MID(J152,SEARCH(" ",J152)+1,SEARCH(" ",J152,SEARCH(" ",J152)+1)-(SEARCH(" ",J152)+1))</f>
        <v>37m</v>
      </c>
      <c r="R152" s="1" t="str">
        <f>MID(J152,SEARCH(" ",J152,SEARCH(" ",J152)+1)+1,LEN(J152))</f>
        <v>04,0s</v>
      </c>
      <c r="S152" s="1" t="str">
        <f>MID(K152,1,SEARCH(" ",K152)-1)</f>
        <v>+34°</v>
      </c>
      <c r="T152" s="1" t="str">
        <f>MID(K152,SEARCH(" ",K152)+1,SEARCH(" ",K152,SEARCH(" ",K152)+1)-(SEARCH(" ",K152)+1))</f>
        <v>24′</v>
      </c>
      <c r="U152" s="1" t="str">
        <f>MID(K152,SEARCH(" ",K152,SEARCH(" ",K152)+1)+1,LEN(K152))</f>
        <v>56″</v>
      </c>
    </row>
    <row r="153" spans="2:21" ht="12.75">
      <c r="B153" s="14" t="s">
        <v>554</v>
      </c>
      <c r="C153" s="14" t="s">
        <v>555</v>
      </c>
      <c r="E153" s="14" t="s">
        <v>137</v>
      </c>
      <c r="H153" s="16">
        <f>(((24-(Sternzeit!$D$12-M153))*(Sternzeit!$B$7/Sternzeit!$B$6))+((Sternzeit!$H$2-Sternzeit!$G$2)/15*(Sternzeit!$B$7/Sternzeit!$B$6)))/24</f>
        <v>1.6755818645300005</v>
      </c>
      <c r="J153" s="14" t="s">
        <v>556</v>
      </c>
      <c r="K153" s="14" t="s">
        <v>557</v>
      </c>
      <c r="M153" s="17">
        <f>VALUE(SUBSTITUTE(P153,"h",""))+VALUE(SUBSTITUTE(Q153,"m",""))/60+VALUE(SUBSTITUTE(R153,"s",""))/3600</f>
        <v>22.789166666666667</v>
      </c>
      <c r="N153" s="17">
        <f>(VALUE(SUBSTITUTE(SUBSTITUTE(S153,"−",""),"°",""))+VALUE(SUBSTITUTE(T153,"′",""))/60+VALUE(SUBSTITUTE(U153,"″",""))/3600)*IF(LEFT(K153,1)="−",-1,1)</f>
        <v>58.1325</v>
      </c>
      <c r="P153" s="1" t="str">
        <f>MID(J153,1,SEARCH(" ",J153)-1)</f>
        <v>22h</v>
      </c>
      <c r="Q153" s="1" t="str">
        <f>MID(J153,SEARCH(" ",J153)+1,SEARCH(" ",J153,SEARCH(" ",J153)+1)-(SEARCH(" ",J153)+1))</f>
        <v>47m</v>
      </c>
      <c r="R153" s="1" t="str">
        <f>MID(J153,SEARCH(" ",J153,SEARCH(" ",J153)+1)+1,LEN(J153))</f>
        <v>21,0s</v>
      </c>
      <c r="S153" s="1" t="str">
        <f>MID(K153,1,SEARCH(" ",K153)-1)</f>
        <v>+58°</v>
      </c>
      <c r="T153" s="1" t="str">
        <f>MID(K153,SEARCH(" ",K153)+1,SEARCH(" ",K153,SEARCH(" ",K153)+1)-(SEARCH(" ",K153)+1))</f>
        <v>07′</v>
      </c>
      <c r="U153" s="1" t="str">
        <f>MID(K153,SEARCH(" ",K153,SEARCH(" ",K153)+1)+1,LEN(K153))</f>
        <v>57″</v>
      </c>
    </row>
    <row r="154" spans="2:21" ht="12.75">
      <c r="B154" s="14" t="s">
        <v>558</v>
      </c>
      <c r="E154" s="14" t="s">
        <v>545</v>
      </c>
      <c r="H154" s="16">
        <f>(((24-(Sternzeit!$D$12-M154))*(Sternzeit!$B$7/Sternzeit!$B$6))+((Sternzeit!$H$2-Sternzeit!$G$2)/15*(Sternzeit!$B$7/Sternzeit!$B$6)))/24</f>
        <v>0.7260099599183681</v>
      </c>
      <c r="J154" s="14" t="s">
        <v>559</v>
      </c>
      <c r="K154" s="14" t="s">
        <v>560</v>
      </c>
      <c r="M154" s="17">
        <f>VALUE(SUBSTITUTE(P154,"h",""))+VALUE(SUBSTITUTE(Q154,"m",""))/60+VALUE(SUBSTITUTE(R154,"s",""))/3600</f>
        <v>0.06166666666666667</v>
      </c>
      <c r="N154" s="17">
        <f>(VALUE(SUBSTITUTE(SUBSTITUTE(S154,"−",""),"°",""))+VALUE(SUBSTITUTE(T154,"′",""))/60+VALUE(SUBSTITUTE(U154,"″",""))/3600)*IF(LEFT(K154,1)="−",-1,1)</f>
        <v>67.21666666666667</v>
      </c>
      <c r="P154" s="1" t="str">
        <f>MID(J154,1,SEARCH(" ",J154)-1)</f>
        <v>00h</v>
      </c>
      <c r="Q154" s="1" t="str">
        <f>MID(J154,SEARCH(" ",J154)+1,SEARCH(" ",J154,SEARCH(" ",J154)+1)-(SEARCH(" ",J154)+1))</f>
        <v>03m</v>
      </c>
      <c r="R154" s="1" t="str">
        <f>MID(J154,SEARCH(" ",J154,SEARCH(" ",J154)+1)+1,LEN(J154))</f>
        <v>42,0s</v>
      </c>
      <c r="S154" s="1" t="str">
        <f>MID(K154,1,SEARCH(" ",K154)-1)</f>
        <v>+67°</v>
      </c>
      <c r="T154" s="1" t="str">
        <f>MID(K154,SEARCH(" ",K154)+1,SEARCH(" ",K154,SEARCH(" ",K154)+1)-(SEARCH(" ",K154)+1))</f>
        <v>13′</v>
      </c>
      <c r="U154" s="1" t="str">
        <f>MID(K154,SEARCH(" ",K154,SEARCH(" ",K154)+1)+1,LEN(K154))</f>
        <v>00″</v>
      </c>
    </row>
    <row r="155" spans="2:21" ht="12.75">
      <c r="B155" s="14" t="s">
        <v>561</v>
      </c>
      <c r="D155" s="14" t="s">
        <v>145</v>
      </c>
      <c r="E155" s="14" t="s">
        <v>466</v>
      </c>
      <c r="H155" s="16">
        <f>(((24-(Sternzeit!$D$12-M155))*(Sternzeit!$B$7/Sternzeit!$B$6))+((Sternzeit!$H$2-Sternzeit!$G$2)/15*(Sternzeit!$B$7/Sternzeit!$B$6)))/24</f>
        <v>0.8828270265546309</v>
      </c>
      <c r="J155" s="14" t="s">
        <v>562</v>
      </c>
      <c r="K155" s="14" t="s">
        <v>563</v>
      </c>
      <c r="M155" s="17">
        <f>VALUE(SUBSTITUTE(P155,"h",""))+VALUE(SUBSTITUTE(Q155,"m",""))/60+VALUE(SUBSTITUTE(R155,"s",""))/3600</f>
        <v>3.815</v>
      </c>
      <c r="N155" s="17">
        <f>(VALUE(SUBSTITUTE(SUBSTITUTE(S155,"−",""),"°",""))+VALUE(SUBSTITUTE(T155,"′",""))/60+VALUE(SUBSTITUTE(U155,"″",""))/3600)*IF(LEFT(K155,1)="−",-1,1)</f>
        <v>68.16250000000001</v>
      </c>
      <c r="P155" s="1" t="str">
        <f>MID(J155,1,SEARCH(" ",J155)-1)</f>
        <v>03h</v>
      </c>
      <c r="Q155" s="1" t="str">
        <f>MID(J155,SEARCH(" ",J155)+1,SEARCH(" ",J155,SEARCH(" ",J155)+1)-(SEARCH(" ",J155)+1))</f>
        <v>48m</v>
      </c>
      <c r="R155" s="1" t="str">
        <f>MID(J155,SEARCH(" ",J155,SEARCH(" ",J155)+1)+1,LEN(J155))</f>
        <v>54,0s</v>
      </c>
      <c r="S155" s="1" t="str">
        <f>MID(K155,1,SEARCH(" ",K155)-1)</f>
        <v>+68°</v>
      </c>
      <c r="T155" s="1" t="str">
        <f>MID(K155,SEARCH(" ",K155)+1,SEARCH(" ",K155,SEARCH(" ",K155)+1)-(SEARCH(" ",K155)+1))</f>
        <v>09′</v>
      </c>
      <c r="U155" s="1" t="str">
        <f>MID(K155,SEARCH(" ",K155,SEARCH(" ",K155)+1)+1,LEN(K155))</f>
        <v>45″</v>
      </c>
    </row>
    <row r="156" spans="2:21" ht="12.75">
      <c r="B156" s="14" t="s">
        <v>564</v>
      </c>
      <c r="E156" s="14" t="s">
        <v>157</v>
      </c>
      <c r="H156" s="16">
        <f>(((24-(Sternzeit!$D$12-M156))*(Sternzeit!$B$7/Sternzeit!$B$6))+((Sternzeit!$H$2-Sternzeit!$G$2)/15*(Sternzeit!$B$7/Sternzeit!$B$6)))/24</f>
        <v>0.8807345075260252</v>
      </c>
      <c r="J156" s="14" t="s">
        <v>565</v>
      </c>
      <c r="K156" s="14" t="s">
        <v>566</v>
      </c>
      <c r="M156" s="17">
        <f>VALUE(SUBSTITUTE(P156,"h",""))+VALUE(SUBSTITUTE(Q156,"m",""))/60+VALUE(SUBSTITUTE(R156,"s",""))/3600</f>
        <v>3.7649166666666667</v>
      </c>
      <c r="N156" s="17">
        <f>(VALUE(SUBSTITUTE(SUBSTITUTE(S156,"−",""),"°",""))+VALUE(SUBSTITUTE(T156,"′",""))/60+VALUE(SUBSTITUTE(U156,"″",""))/3600)*IF(LEFT(K156,1)="−",-1,1)</f>
        <v>32.22944444444445</v>
      </c>
      <c r="P156" s="1" t="str">
        <f>MID(J156,1,SEARCH(" ",J156)-1)</f>
        <v>03h</v>
      </c>
      <c r="Q156" s="1" t="str">
        <f>MID(J156,SEARCH(" ",J156)+1,SEARCH(" ",J156,SEARCH(" ",J156)+1)-(SEARCH(" ",J156)+1))</f>
        <v>45m</v>
      </c>
      <c r="R156" s="1" t="str">
        <f>MID(J156,SEARCH(" ",J156,SEARCH(" ",J156)+1)+1,LEN(J156))</f>
        <v>53,7s</v>
      </c>
      <c r="S156" s="1" t="str">
        <f>MID(K156,1,SEARCH(" ",K156)-1)</f>
        <v>+32°</v>
      </c>
      <c r="T156" s="1" t="str">
        <f>MID(K156,SEARCH(" ",K156)+1,SEARCH(" ",K156,SEARCH(" ",K156)+1)-(SEARCH(" ",K156)+1))</f>
        <v>13′</v>
      </c>
      <c r="U156" s="1" t="str">
        <f>MID(K156,SEARCH(" ",K156,SEARCH(" ",K156)+1)+1,LEN(K156))</f>
        <v>46″</v>
      </c>
    </row>
    <row r="157" spans="2:21" ht="12.75">
      <c r="B157" s="14" t="s">
        <v>567</v>
      </c>
      <c r="C157" s="14" t="s">
        <v>568</v>
      </c>
      <c r="E157" s="14" t="s">
        <v>165</v>
      </c>
      <c r="H157" s="16">
        <f>(((24-(Sternzeit!$D$12-M157))*(Sternzeit!$B$7/Sternzeit!$B$6))+((Sternzeit!$H$2-Sternzeit!$G$2)/15*(Sternzeit!$B$7/Sternzeit!$B$6)))/24</f>
        <v>0.9447460921198906</v>
      </c>
      <c r="J157" s="14" t="s">
        <v>569</v>
      </c>
      <c r="K157" s="14" t="s">
        <v>570</v>
      </c>
      <c r="M157" s="17">
        <f>VALUE(SUBSTITUTE(P157,"h",""))+VALUE(SUBSTITUTE(Q157,"m",""))/60+VALUE(SUBSTITUTE(R157,"s",""))/3600</f>
        <v>5.297</v>
      </c>
      <c r="N157" s="17">
        <f>(VALUE(SUBSTITUTE(SUBSTITUTE(S157,"−",""),"°",""))+VALUE(SUBSTITUTE(T157,"′",""))/60+VALUE(SUBSTITUTE(U157,"″",""))/3600)*IF(LEFT(K157,1)="−",-1,1)</f>
        <v>34.370555555555555</v>
      </c>
      <c r="P157" s="1" t="str">
        <f>MID(J157,1,SEARCH(" ",J157)-1)</f>
        <v>05h</v>
      </c>
      <c r="Q157" s="1" t="str">
        <f>MID(J157,SEARCH(" ",J157)+1,SEARCH(" ",J157,SEARCH(" ",J157)+1)-(SEARCH(" ",J157)+1))</f>
        <v>17m</v>
      </c>
      <c r="R157" s="1" t="str">
        <f>MID(J157,SEARCH(" ",J157,SEARCH(" ",J157)+1)+1,LEN(J157))</f>
        <v>49,2s</v>
      </c>
      <c r="S157" s="1" t="str">
        <f>MID(K157,1,SEARCH(" ",K157)-1)</f>
        <v>+34°</v>
      </c>
      <c r="T157" s="1" t="str">
        <f>MID(K157,SEARCH(" ",K157)+1,SEARCH(" ",K157,SEARCH(" ",K157)+1)-(SEARCH(" ",K157)+1))</f>
        <v>22′</v>
      </c>
      <c r="U157" s="1" t="str">
        <f>MID(K157,SEARCH(" ",K157,SEARCH(" ",K157)+1)+1,LEN(K157))</f>
        <v>14″</v>
      </c>
    </row>
    <row r="158" spans="2:21" ht="12.75">
      <c r="B158" s="14" t="s">
        <v>571</v>
      </c>
      <c r="C158" s="14" t="s">
        <v>572</v>
      </c>
      <c r="D158" s="14" t="s">
        <v>58</v>
      </c>
      <c r="E158" s="14" t="s">
        <v>165</v>
      </c>
      <c r="H158" s="16">
        <f>(((24-(Sternzeit!$D$12-M158))*(Sternzeit!$B$7/Sternzeit!$B$6))+((Sternzeit!$H$2-Sternzeit!$G$2)/15*(Sternzeit!$B$7/Sternzeit!$B$6)))/24</f>
        <v>0.9490564724150881</v>
      </c>
      <c r="J158" s="14" t="s">
        <v>573</v>
      </c>
      <c r="K158" s="14" t="s">
        <v>574</v>
      </c>
      <c r="M158" s="17">
        <f>VALUE(SUBSTITUTE(P158,"h",""))+VALUE(SUBSTITUTE(Q158,"m",""))/60+VALUE(SUBSTITUTE(R158,"s",""))/3600</f>
        <v>5.400166666666667</v>
      </c>
      <c r="N158" s="17">
        <f>(VALUE(SUBSTITUTE(SUBSTITUTE(S158,"−",""),"°",""))+VALUE(SUBSTITUTE(T158,"′",""))/60+VALUE(SUBSTITUTE(U158,"″",""))/3600)*IF(LEFT(K158,1)="−",-1,1)</f>
        <v>33.43444444444444</v>
      </c>
      <c r="P158" s="1" t="str">
        <f>MID(J158,1,SEARCH(" ",J158)-1)</f>
        <v>05h</v>
      </c>
      <c r="Q158" s="1" t="str">
        <f>MID(J158,SEARCH(" ",J158)+1,SEARCH(" ",J158,SEARCH(" ",J158)+1)-(SEARCH(" ",J158)+1))</f>
        <v>24m</v>
      </c>
      <c r="R158" s="1" t="str">
        <f>MID(J158,SEARCH(" ",J158,SEARCH(" ",J158)+1)+1,LEN(J158))</f>
        <v>00,6s</v>
      </c>
      <c r="S158" s="1" t="str">
        <f>MID(K158,1,SEARCH(" ",K158)-1)</f>
        <v>+33°</v>
      </c>
      <c r="T158" s="1" t="str">
        <f>MID(K158,SEARCH(" ",K158)+1,SEARCH(" ",K158,SEARCH(" ",K158)+1)-(SEARCH(" ",K158)+1))</f>
        <v>26′</v>
      </c>
      <c r="U158" s="1" t="str">
        <f>MID(K158,SEARCH(" ",K158,SEARCH(" ",K158)+1)+1,LEN(K158))</f>
        <v>04″</v>
      </c>
    </row>
    <row r="159" spans="2:21" ht="12.75">
      <c r="B159" s="14" t="s">
        <v>575</v>
      </c>
      <c r="C159" s="14" t="s">
        <v>576</v>
      </c>
      <c r="D159" s="14" t="s">
        <v>577</v>
      </c>
      <c r="E159" s="14" t="s">
        <v>189</v>
      </c>
      <c r="H159" s="16">
        <f>(((24-(Sternzeit!$D$12-M159))*(Sternzeit!$B$7/Sternzeit!$B$6))+((Sternzeit!$H$2-Sternzeit!$G$2)/15*(Sternzeit!$B$7/Sternzeit!$B$6)))/24</f>
        <v>0.9608978321759657</v>
      </c>
      <c r="J159" s="14" t="s">
        <v>578</v>
      </c>
      <c r="K159" s="14" t="s">
        <v>579</v>
      </c>
      <c r="M159" s="17">
        <f>VALUE(SUBSTITUTE(P159,"h",""))+VALUE(SUBSTITUTE(Q159,"m",""))/60+VALUE(SUBSTITUTE(R159,"s",""))/3600</f>
        <v>5.683583333333334</v>
      </c>
      <c r="N159" s="17">
        <f>(VALUE(SUBSTITUTE(SUBSTITUTE(S159,"−",""),"°",""))+VALUE(SUBSTITUTE(T159,"′",""))/60+VALUE(SUBSTITUTE(U159,"″",""))/3600)*IF(LEFT(K159,1)="−",-1,1)</f>
        <v>-1.5461111111111112</v>
      </c>
      <c r="P159" s="1" t="str">
        <f>MID(J159,1,SEARCH(" ",J159)-1)</f>
        <v>05h</v>
      </c>
      <c r="Q159" s="1" t="str">
        <f>MID(J159,SEARCH(" ",J159)+1,SEARCH(" ",J159,SEARCH(" ",J159)+1)-(SEARCH(" ",J159)+1))</f>
        <v>41m</v>
      </c>
      <c r="R159" s="1" t="str">
        <f>MID(J159,SEARCH(" ",J159,SEARCH(" ",J159)+1)+1,LEN(J159))</f>
        <v>00,9s</v>
      </c>
      <c r="S159" s="1" t="str">
        <f>MID(K159,1,SEARCH(" ",K159)-1)</f>
        <v>-02°</v>
      </c>
      <c r="T159" s="1" t="str">
        <f>MID(K159,SEARCH(" ",K159)+1,SEARCH(" ",K159,SEARCH(" ",K159)+1)-(SEARCH(" ",K159)+1))</f>
        <v>27′</v>
      </c>
      <c r="U159" s="1" t="str">
        <f>MID(K159,SEARCH(" ",K159,SEARCH(" ",K159)+1)+1,LEN(K159))</f>
        <v>14″</v>
      </c>
    </row>
    <row r="160" spans="2:21" ht="12.75">
      <c r="B160" s="14" t="s">
        <v>580</v>
      </c>
      <c r="C160" s="14" t="s">
        <v>581</v>
      </c>
      <c r="E160" s="14" t="s">
        <v>582</v>
      </c>
      <c r="H160" s="16">
        <f>(((24-(Sternzeit!$D$12-M160))*(Sternzeit!$B$7/Sternzeit!$B$6))+((Sternzeit!$H$2-Sternzeit!$G$2)/15*(Sternzeit!$B$7/Sternzeit!$B$6)))/24</f>
        <v>0.9856772962801017</v>
      </c>
      <c r="J160" s="14" t="s">
        <v>583</v>
      </c>
      <c r="K160" s="14" t="s">
        <v>584</v>
      </c>
      <c r="M160" s="17">
        <f>VALUE(SUBSTITUTE(P160,"h",""))+VALUE(SUBSTITUTE(Q160,"m",""))/60+VALUE(SUBSTITUTE(R160,"s",""))/3600</f>
        <v>6.276666666666666</v>
      </c>
      <c r="N160" s="17">
        <f>(VALUE(SUBSTITUTE(SUBSTITUTE(S160,"−",""),"°",""))+VALUE(SUBSTITUTE(T160,"′",""))/60+VALUE(SUBSTITUTE(U160,"″",""))/3600)*IF(LEFT(K160,1)="−",-1,1)</f>
        <v>22.516666666666666</v>
      </c>
      <c r="P160" s="1" t="str">
        <f>MID(J160,1,SEARCH(" ",J160)-1)</f>
        <v>6h</v>
      </c>
      <c r="Q160" s="1" t="str">
        <f>MID(J160,SEARCH(" ",J160)+1,SEARCH(" ",J160,SEARCH(" ",J160)+1)-(SEARCH(" ",J160)+1))</f>
        <v>16m</v>
      </c>
      <c r="R160" s="1" t="str">
        <f>MID(J160,SEARCH(" ",J160,SEARCH(" ",J160)+1)+1,LEN(J160))</f>
        <v>36s</v>
      </c>
      <c r="S160" s="1" t="str">
        <f>MID(K160,1,SEARCH(" ",K160)-1)</f>
        <v>+22°</v>
      </c>
      <c r="T160" s="1" t="str">
        <f>MID(K160,SEARCH(" ",K160)+1,SEARCH(" ",K160,SEARCH(" ",K160)+1)-(SEARCH(" ",K160)+1))</f>
        <v>31′</v>
      </c>
      <c r="U160" s="1" t="str">
        <f>MID(K160,SEARCH(" ",K160,SEARCH(" ",K160)+1)+1,LEN(K160))</f>
        <v>00″</v>
      </c>
    </row>
    <row r="161" spans="2:21" ht="12.75">
      <c r="B161" s="14" t="s">
        <v>585</v>
      </c>
      <c r="C161" s="14" t="s">
        <v>586</v>
      </c>
      <c r="E161" s="14" t="s">
        <v>545</v>
      </c>
      <c r="H161" s="16">
        <f>(((24-(Sternzeit!$D$12-M161))*(Sternzeit!$B$7/Sternzeit!$B$6))+((Sternzeit!$H$2-Sternzeit!$G$2)/15*(Sternzeit!$B$7/Sternzeit!$B$6)))/24</f>
        <v>1.6263734303575792</v>
      </c>
      <c r="J161" s="14" t="s">
        <v>587</v>
      </c>
      <c r="K161" s="14" t="s">
        <v>588</v>
      </c>
      <c r="M161" s="17">
        <f>VALUE(SUBSTITUTE(P161,"h",""))+VALUE(SUBSTITUTE(Q161,"m",""))/60+VALUE(SUBSTITUTE(R161,"s",""))/3600</f>
        <v>21.61138888888889</v>
      </c>
      <c r="N161" s="17">
        <f>(VALUE(SUBSTITUTE(SUBSTITUTE(S161,"−",""),"°",""))+VALUE(SUBSTITUTE(T161,"′",""))/60+VALUE(SUBSTITUTE(U161,"″",""))/3600)*IF(LEFT(K161,1)="−",-1,1)</f>
        <v>57.50222222222222</v>
      </c>
      <c r="P161" s="1" t="str">
        <f>MID(J161,1,SEARCH(" ",J161)-1)</f>
        <v>21h</v>
      </c>
      <c r="Q161" s="1" t="str">
        <f>MID(J161,SEARCH(" ",J161)+1,SEARCH(" ",J161,SEARCH(" ",J161)+1)-(SEARCH(" ",J161)+1))</f>
        <v>36m</v>
      </c>
      <c r="R161" s="1" t="str">
        <f>MID(J161,SEARCH(" ",J161,SEARCH(" ",J161)+1)+1,LEN(J161))</f>
        <v>41s</v>
      </c>
      <c r="S161" s="1" t="str">
        <f>MID(K161,1,SEARCH(" ",K161)-1)</f>
        <v>+57°</v>
      </c>
      <c r="T161" s="1" t="str">
        <f>MID(K161,SEARCH(" ",K161)+1,SEARCH(" ",K161,SEARCH(" ",K161)+1)-(SEARCH(" ",K161)+1))</f>
        <v>30′</v>
      </c>
      <c r="U161" s="1" t="str">
        <f>MID(K161,SEARCH(" ",K161,SEARCH(" ",K161)+1)+1,LEN(K161))</f>
        <v>08″</v>
      </c>
    </row>
    <row r="162" spans="2:21" ht="12.75">
      <c r="B162" s="14" t="s">
        <v>589</v>
      </c>
      <c r="C162" s="14" t="s">
        <v>590</v>
      </c>
      <c r="E162" s="14" t="s">
        <v>225</v>
      </c>
      <c r="H162" s="16">
        <f>(((24-(Sternzeit!$D$12-M162))*(Sternzeit!$B$7/Sternzeit!$B$6))+((Sternzeit!$H$2-Sternzeit!$G$2)/15*(Sternzeit!$B$7/Sternzeit!$B$6)))/24</f>
        <v>0.825470186336819</v>
      </c>
      <c r="J162" s="14" t="s">
        <v>591</v>
      </c>
      <c r="K162" s="14" t="s">
        <v>592</v>
      </c>
      <c r="M162" s="17">
        <f>VALUE(SUBSTITUTE(P162,"h",""))+VALUE(SUBSTITUTE(Q162,"m",""))/60+VALUE(SUBSTITUTE(R162,"s",""))/3600</f>
        <v>2.4421944444444446</v>
      </c>
      <c r="N162" s="17">
        <f>(VALUE(SUBSTITUTE(SUBSTITUTE(S162,"−",""),"°",""))+VALUE(SUBSTITUTE(T162,"′",""))/60+VALUE(SUBSTITUTE(U162,"″",""))/3600)*IF(LEFT(K162,1)="−",-1,1)</f>
        <v>62.041666666666664</v>
      </c>
      <c r="P162" s="1" t="str">
        <f>MID(J162,1,SEARCH(" ",J162)-1)</f>
        <v>02h</v>
      </c>
      <c r="Q162" s="1" t="str">
        <f>MID(J162,SEARCH(" ",J162)+1,SEARCH(" ",J162,SEARCH(" ",J162)+1)-(SEARCH(" ",J162)+1))</f>
        <v>26m</v>
      </c>
      <c r="R162" s="1" t="str">
        <f>MID(J162,SEARCH(" ",J162,SEARCH(" ",J162)+1)+1,LEN(J162))</f>
        <v>31,9s</v>
      </c>
      <c r="S162" s="1" t="str">
        <f>MID(K162,1,SEARCH(" ",K162)-1)</f>
        <v>+62°</v>
      </c>
      <c r="T162" s="1" t="str">
        <f>MID(K162,SEARCH(" ",K162)+1,SEARCH(" ",K162,SEARCH(" ",K162)+1)-(SEARCH(" ",K162)+1))</f>
        <v>02′</v>
      </c>
      <c r="U162" s="1" t="str">
        <f>MID(K162,SEARCH(" ",K162,SEARCH(" ",K162)+1)+1,LEN(K162))</f>
        <v>30″</v>
      </c>
    </row>
    <row r="163" spans="2:21" ht="12.75">
      <c r="B163" s="14" t="s">
        <v>593</v>
      </c>
      <c r="C163" s="14" t="s">
        <v>594</v>
      </c>
      <c r="E163" s="14" t="s">
        <v>225</v>
      </c>
      <c r="H163" s="16">
        <f>(((24-(Sternzeit!$D$12-M163))*(Sternzeit!$B$7/Sternzeit!$B$6))+((Sternzeit!$H$2-Sternzeit!$G$2)/15*(Sternzeit!$B$7/Sternzeit!$B$6)))/24</f>
        <v>0.8247262569428444</v>
      </c>
      <c r="J163" s="14" t="s">
        <v>595</v>
      </c>
      <c r="K163" s="14" t="s">
        <v>596</v>
      </c>
      <c r="M163" s="17">
        <f>VALUE(SUBSTITUTE(P163,"h",""))+VALUE(SUBSTITUTE(Q163,"m",""))/60+VALUE(SUBSTITUTE(R163,"s",""))/3600</f>
        <v>2.4243888888888887</v>
      </c>
      <c r="N163" s="17">
        <f>(VALUE(SUBSTITUTE(SUBSTITUTE(S163,"−",""),"°",""))+VALUE(SUBSTITUTE(T163,"′",""))/60+VALUE(SUBSTITUTE(U163,"″",""))/3600)*IF(LEFT(K163,1)="−",-1,1)</f>
        <v>62.019444444444446</v>
      </c>
      <c r="P163" s="1" t="str">
        <f>MID(J163,1,SEARCH(" ",J163)-1)</f>
        <v>02h</v>
      </c>
      <c r="Q163" s="1" t="str">
        <f>MID(J163,SEARCH(" ",J163)+1,SEARCH(" ",J163,SEARCH(" ",J163)+1)-(SEARCH(" ",J163)+1))</f>
        <v>25m</v>
      </c>
      <c r="R163" s="1" t="str">
        <f>MID(J163,SEARCH(" ",J163,SEARCH(" ",J163)+1)+1,LEN(J163))</f>
        <v>27,8s</v>
      </c>
      <c r="S163" s="1" t="str">
        <f>MID(K163,1,SEARCH(" ",K163)-1)</f>
        <v>+62°</v>
      </c>
      <c r="T163" s="1" t="str">
        <f>MID(K163,SEARCH(" ",K163)+1,SEARCH(" ",K163,SEARCH(" ",K163)+1)-(SEARCH(" ",K163)+1))</f>
        <v>01′</v>
      </c>
      <c r="U163" s="1" t="str">
        <f>MID(K163,SEARCH(" ",K163,SEARCH(" ",K163)+1)+1,LEN(K163))</f>
        <v>10″</v>
      </c>
    </row>
    <row r="164" spans="2:21" ht="12.75">
      <c r="B164" s="14" t="s">
        <v>597</v>
      </c>
      <c r="C164" s="14" t="s">
        <v>598</v>
      </c>
      <c r="E164" s="14" t="s">
        <v>225</v>
      </c>
      <c r="H164" s="16">
        <f>(((24-(Sternzeit!$D$12-M164))*(Sternzeit!$B$7/Sternzeit!$B$6))+((Sternzeit!$H$2-Sternzeit!$G$2)/15*(Sternzeit!$B$7/Sternzeit!$B$6)))/24</f>
        <v>0.8426316277544509</v>
      </c>
      <c r="J164" s="14" t="s">
        <v>599</v>
      </c>
      <c r="K164" s="14" t="s">
        <v>600</v>
      </c>
      <c r="M164" s="17">
        <f>VALUE(SUBSTITUTE(P164,"h",""))+VALUE(SUBSTITUTE(Q164,"m",""))/60+VALUE(SUBSTITUTE(R164,"s",""))/3600</f>
        <v>2.8529444444444447</v>
      </c>
      <c r="N164" s="17">
        <f>(VALUE(SUBSTITUTE(SUBSTITUTE(S164,"−",""),"°",""))+VALUE(SUBSTITUTE(T164,"′",""))/60+VALUE(SUBSTITUTE(U164,"″",""))/3600)*IF(LEFT(K164,1)="−",-1,1)</f>
        <v>60.402499999999996</v>
      </c>
      <c r="P164" s="1" t="str">
        <f>MID(J164,1,SEARCH(" ",J164)-1)</f>
        <v>02h</v>
      </c>
      <c r="Q164" s="1" t="str">
        <f>MID(J164,SEARCH(" ",J164)+1,SEARCH(" ",J164,SEARCH(" ",J164)+1)-(SEARCH(" ",J164)+1))</f>
        <v>51m</v>
      </c>
      <c r="R164" s="1" t="str">
        <f>MID(J164,SEARCH(" ",J164,SEARCH(" ",J164)+1)+1,LEN(J164))</f>
        <v>10,6s</v>
      </c>
      <c r="S164" s="1" t="str">
        <f>MID(K164,1,SEARCH(" ",K164)-1)</f>
        <v>+60°</v>
      </c>
      <c r="T164" s="1" t="str">
        <f>MID(K164,SEARCH(" ",K164)+1,SEARCH(" ",K164,SEARCH(" ",K164)+1)-(SEARCH(" ",K164)+1))</f>
        <v>24′</v>
      </c>
      <c r="U164" s="1" t="str">
        <f>MID(K164,SEARCH(" ",K164,SEARCH(" ",K164)+1)+1,LEN(K164))</f>
        <v>09″</v>
      </c>
    </row>
    <row r="165" spans="2:21" ht="12.75">
      <c r="B165" s="14" t="s">
        <v>601</v>
      </c>
      <c r="E165" s="14" t="s">
        <v>218</v>
      </c>
      <c r="H165" s="16">
        <f>(((24-(Sternzeit!$D$12-M165))*(Sternzeit!$B$7/Sternzeit!$B$6))+((Sternzeit!$H$2-Sternzeit!$G$2)/15*(Sternzeit!$B$7/Sternzeit!$B$6)))/24</f>
        <v>0.9965286844761425</v>
      </c>
      <c r="J165" s="14" t="s">
        <v>602</v>
      </c>
      <c r="K165" s="14" t="s">
        <v>603</v>
      </c>
      <c r="M165" s="17">
        <f>VALUE(SUBSTITUTE(P165,"h",""))+VALUE(SUBSTITUTE(Q165,"m",""))/60+VALUE(SUBSTITUTE(R165,"s",""))/3600</f>
        <v>6.536388888888888</v>
      </c>
      <c r="N165" s="17">
        <f>(VALUE(SUBSTITUTE(SUBSTITUTE(S165,"−",""),"°",""))+VALUE(SUBSTITUTE(T165,"′",""))/60+VALUE(SUBSTITUTE(U165,"″",""))/3600)*IF(LEFT(K165,1)="−",-1,1)</f>
        <v>9.9</v>
      </c>
      <c r="P165" s="1" t="str">
        <f>MID(J165,1,SEARCH(" ",J165)-1)</f>
        <v>06h</v>
      </c>
      <c r="Q165" s="1" t="str">
        <f>MID(J165,SEARCH(" ",J165)+1,SEARCH(" ",J165,SEARCH(" ",J165)+1)-(SEARCH(" ",J165)+1))</f>
        <v>32m</v>
      </c>
      <c r="R165" s="1" t="str">
        <f>MID(J165,SEARCH(" ",J165,SEARCH(" ",J165)+1)+1,LEN(J165))</f>
        <v>11s</v>
      </c>
      <c r="S165" s="1" t="str">
        <f>MID(K165,1,SEARCH(" ",K165)-1)</f>
        <v>+09°</v>
      </c>
      <c r="T165" s="1" t="str">
        <f>MID(K165,SEARCH(" ",K165)+1,SEARCH(" ",K165,SEARCH(" ",K165)+1)-(SEARCH(" ",K165)+1))</f>
        <v>54′</v>
      </c>
      <c r="U165" s="1" t="str">
        <f>MID(K165,SEARCH(" ",K165,SEARCH(" ",K165)+1)+1,LEN(K165))</f>
        <v>00″</v>
      </c>
    </row>
    <row r="166" spans="2:21" ht="12.75">
      <c r="B166" s="14" t="s">
        <v>604</v>
      </c>
      <c r="C166" s="14" t="s">
        <v>605</v>
      </c>
      <c r="E166" s="1" t="s">
        <v>137</v>
      </c>
      <c r="H166" s="16">
        <f>(((24-(Sternzeit!$D$12-M166))*(Sternzeit!$B$7/Sternzeit!$B$6))+((Sternzeit!$H$2-Sternzeit!$G$2)/15*(Sternzeit!$B$7/Sternzeit!$B$6)))/24</f>
        <v>1.594570158621097</v>
      </c>
      <c r="J166" s="14" t="s">
        <v>606</v>
      </c>
      <c r="K166" s="14" t="s">
        <v>607</v>
      </c>
      <c r="M166" s="17">
        <f>VALUE(SUBSTITUTE(P166,"h",""))+VALUE(SUBSTITUTE(Q166,"m",""))/60+VALUE(SUBSTITUTE(R166,"s",""))/3600</f>
        <v>20.850194444444448</v>
      </c>
      <c r="N166" s="17">
        <f>(VALUE(SUBSTITUTE(SUBSTITUTE(S166,"−",""),"°",""))+VALUE(SUBSTITUTE(T166,"′",""))/60+VALUE(SUBSTITUTE(U166,"″",""))/3600)*IF(LEFT(K166,1)="−",-1,1)</f>
        <v>44.40138888888889</v>
      </c>
      <c r="P166" s="1" t="str">
        <f>MID(J166,1,SEARCH(" ",J166)-1)</f>
        <v>20h</v>
      </c>
      <c r="Q166" s="1" t="str">
        <f>MID(J166,SEARCH(" ",J166)+1,SEARCH(" ",J166,SEARCH(" ",J166)+1)-(SEARCH(" ",J166)+1))</f>
        <v>51m</v>
      </c>
      <c r="R166" s="1" t="str">
        <f>MID(J166,SEARCH(" ",J166,SEARCH(" ",J166)+1)+1,LEN(J166))</f>
        <v>00,7s</v>
      </c>
      <c r="S166" s="1" t="str">
        <f>MID(K166,1,SEARCH(" ",K166)-1)</f>
        <v>+44°</v>
      </c>
      <c r="T166" s="1" t="str">
        <f>MID(K166,SEARCH(" ",K166)+1,SEARCH(" ",K166,SEARCH(" ",K166)+1)-(SEARCH(" ",K166)+1))</f>
        <v>24′</v>
      </c>
      <c r="U166" s="1" t="str">
        <f>MID(K166,SEARCH(" ",K166,SEARCH(" ",K166)+1)+1,LEN(K166))</f>
        <v>05″</v>
      </c>
    </row>
    <row r="167" spans="2:21" ht="12.75">
      <c r="B167" s="14" t="s">
        <v>608</v>
      </c>
      <c r="C167" s="14" t="s">
        <v>609</v>
      </c>
      <c r="E167" s="1" t="s">
        <v>137</v>
      </c>
      <c r="H167" s="16">
        <f>(((24-(Sternzeit!$D$12-M167))*(Sternzeit!$B$7/Sternzeit!$B$6))+((Sternzeit!$H$2-Sternzeit!$G$2)/15*(Sternzeit!$B$7/Sternzeit!$B$6)))/24</f>
        <v>1.6380836449990825</v>
      </c>
      <c r="J167" s="14" t="s">
        <v>610</v>
      </c>
      <c r="K167" s="14" t="s">
        <v>611</v>
      </c>
      <c r="M167" s="17">
        <f>VALUE(SUBSTITUTE(P167,"h",""))+VALUE(SUBSTITUTE(Q167,"m",""))/60+VALUE(SUBSTITUTE(R167,"s",""))/3600</f>
        <v>21.891666666666666</v>
      </c>
      <c r="N167" s="17">
        <f>(VALUE(SUBSTITUTE(SUBSTITUTE(S167,"−",""),"°",""))+VALUE(SUBSTITUTE(T167,"′",""))/60+VALUE(SUBSTITUTE(U167,"″",""))/3600)*IF(LEFT(K167,1)="−",-1,1)</f>
        <v>47.266666666666666</v>
      </c>
      <c r="P167" s="1" t="str">
        <f>MID(J167,1,SEARCH(" ",J167)-1)</f>
        <v>21h</v>
      </c>
      <c r="Q167" s="1" t="str">
        <f>MID(J167,SEARCH(" ",J167)+1,SEARCH(" ",J167,SEARCH(" ",J167)+1)-(SEARCH(" ",J167)+1))</f>
        <v>53m</v>
      </c>
      <c r="R167" s="1" t="str">
        <f>MID(J167,SEARCH(" ",J167,SEARCH(" ",J167)+1)+1,LEN(J167))</f>
        <v>30s</v>
      </c>
      <c r="S167" s="1" t="str">
        <f>MID(K167,1,SEARCH(" ",K167)-1)</f>
        <v>+47°</v>
      </c>
      <c r="T167" s="1" t="str">
        <f>MID(K167,SEARCH(" ",K167)+1,SEARCH(" ",K167,SEARCH(" ",K167)+1)-(SEARCH(" ",K167)+1))</f>
        <v>16′</v>
      </c>
      <c r="U167" s="1" t="str">
        <f>MID(K167,SEARCH(" ",K167,SEARCH(" ",K167)+1)+1,LEN(K167))</f>
        <v>00″</v>
      </c>
    </row>
    <row r="168" spans="2:21" ht="12.75">
      <c r="B168" s="14" t="s">
        <v>612</v>
      </c>
      <c r="E168" s="14" t="s">
        <v>129</v>
      </c>
      <c r="H168" s="16">
        <f>(((24-(Sternzeit!$D$12-M168))*(Sternzeit!$B$7/Sternzeit!$B$6))+((Sternzeit!$H$2-Sternzeit!$G$2)/15*(Sternzeit!$B$7/Sternzeit!$B$6)))/24</f>
        <v>1.5498218190836903</v>
      </c>
      <c r="J168" s="14" t="s">
        <v>613</v>
      </c>
      <c r="K168" s="14" t="s">
        <v>614</v>
      </c>
      <c r="M168" s="17">
        <f>VALUE(SUBSTITUTE(P168,"h",""))+VALUE(SUBSTITUTE(Q168,"m",""))/60+VALUE(SUBSTITUTE(R168,"s",""))/3600</f>
        <v>19.779166666666665</v>
      </c>
      <c r="N168" s="17">
        <f>(VALUE(SUBSTITUTE(SUBSTITUTE(S168,"−",""),"°",""))+VALUE(SUBSTITUTE(T168,"′",""))/60+VALUE(SUBSTITUTE(U168,"″",""))/3600)*IF(LEFT(K168,1)="−",-1,1)</f>
        <v>25.215555555555554</v>
      </c>
      <c r="P168" s="1" t="str">
        <f>MID(J168,1,SEARCH(" ",J168)-1)</f>
        <v>19h</v>
      </c>
      <c r="Q168" s="1" t="str">
        <f>MID(J168,SEARCH(" ",J168)+1,SEARCH(" ",J168,SEARCH(" ",J168)+1)-(SEARCH(" ",J168)+1))</f>
        <v>46m</v>
      </c>
      <c r="R168" s="1" t="str">
        <f>MID(J168,SEARCH(" ",J168,SEARCH(" ",J168)+1)+1,LEN(J168))</f>
        <v>45s</v>
      </c>
      <c r="S168" s="1" t="str">
        <f>MID(K168,1,SEARCH(" ",K168)-1)</f>
        <v>+25°</v>
      </c>
      <c r="T168" s="1" t="str">
        <f>MID(K168,SEARCH(" ",K168)+1,SEARCH(" ",K168,SEARCH(" ",K168)+1)-(SEARCH(" ",K168)+1))</f>
        <v>12′</v>
      </c>
      <c r="U168" s="1" t="str">
        <f>MID(K168,SEARCH(" ",K168,SEARCH(" ",K168)+1)+1,LEN(K168))</f>
        <v>56″</v>
      </c>
    </row>
    <row r="169" spans="2:21" ht="12.75">
      <c r="B169" s="14" t="s">
        <v>615</v>
      </c>
      <c r="C169" s="14" t="s">
        <v>616</v>
      </c>
      <c r="E169" s="14" t="s">
        <v>137</v>
      </c>
      <c r="H169" s="16">
        <f>(((24-(Sternzeit!$D$12-M169))*(Sternzeit!$B$7/Sternzeit!$B$6))+((Sternzeit!$H$2-Sternzeit!$G$2)/15*(Sternzeit!$B$7/Sternzeit!$B$6)))/24</f>
        <v>1.5593892617437655</v>
      </c>
      <c r="J169" s="14" t="s">
        <v>617</v>
      </c>
      <c r="K169" s="14" t="s">
        <v>618</v>
      </c>
      <c r="M169" s="17">
        <f>VALUE(SUBSTITUTE(P169,"h",""))+VALUE(SUBSTITUTE(Q169,"m",""))/60+VALUE(SUBSTITUTE(R169,"s",""))/3600</f>
        <v>20.008158333333334</v>
      </c>
      <c r="N169" s="17">
        <f>(VALUE(SUBSTITUTE(SUBSTITUTE(S169,"−",""),"°",""))+VALUE(SUBSTITUTE(T169,"′",""))/60+VALUE(SUBSTITUTE(U169,"″",""))/3600)*IF(LEFT(K169,1)="−",-1,1)</f>
        <v>35.32055555555556</v>
      </c>
      <c r="P169" s="1" t="str">
        <f>MID(J169,1,SEARCH(" ",J169)-1)</f>
        <v>20h</v>
      </c>
      <c r="Q169" s="1" t="str">
        <f>MID(J169,SEARCH(" ",J169)+1,SEARCH(" ",J169,SEARCH(" ",J169)+1)-(SEARCH(" ",J169)+1))</f>
        <v>00m</v>
      </c>
      <c r="R169" s="1" t="str">
        <f>MID(J169,SEARCH(" ",J169,SEARCH(" ",J169)+1)+1,LEN(J169))</f>
        <v>29,37s</v>
      </c>
      <c r="S169" s="1" t="str">
        <f>MID(K169,1,SEARCH(" ",K169)-1)</f>
        <v>+35°</v>
      </c>
      <c r="T169" s="1" t="str">
        <f>MID(K169,SEARCH(" ",K169)+1,SEARCH(" ",K169,SEARCH(" ",K169)+1)-(SEARCH(" ",K169)+1))</f>
        <v>19′</v>
      </c>
      <c r="U169" s="1" t="str">
        <f>MID(K169,SEARCH(" ",K169,SEARCH(" ",K169)+1)+1,LEN(K169))</f>
        <v>14″</v>
      </c>
    </row>
    <row r="170" spans="2:21" ht="12.75">
      <c r="B170" s="14" t="s">
        <v>619</v>
      </c>
      <c r="C170" s="14" t="s">
        <v>620</v>
      </c>
      <c r="D170" s="14" t="s">
        <v>58</v>
      </c>
      <c r="E170" s="14" t="s">
        <v>545</v>
      </c>
      <c r="H170" s="16">
        <f>(((24-(Sternzeit!$D$12-M170))*(Sternzeit!$B$7/Sternzeit!$B$6))+((Sternzeit!$H$2-Sternzeit!$G$2)/15*(Sternzeit!$B$7/Sternzeit!$B$6)))/24</f>
        <v>1.682719408637557</v>
      </c>
      <c r="J170" s="14" t="s">
        <v>621</v>
      </c>
      <c r="K170" s="14" t="s">
        <v>622</v>
      </c>
      <c r="M170" s="17">
        <f>VALUE(SUBSTITUTE(P170,"h",""))+VALUE(SUBSTITUTE(Q170,"m",""))/60+VALUE(SUBSTITUTE(R170,"s",""))/3600</f>
        <v>22.96</v>
      </c>
      <c r="N170" s="17">
        <f>(VALUE(SUBSTITUTE(SUBSTITUTE(S170,"−",""),"°",""))+VALUE(SUBSTITUTE(T170,"′",""))/60+VALUE(SUBSTITUTE(U170,"″",""))/3600)*IF(LEFT(K170,1)="−",-1,1)</f>
        <v>62.73388888888889</v>
      </c>
      <c r="P170" s="1" t="str">
        <f>MID(J170,1,SEARCH(" ",J170)-1)</f>
        <v>22h</v>
      </c>
      <c r="Q170" s="1" t="str">
        <f>MID(J170,SEARCH(" ",J170)+1,SEARCH(" ",J170,SEARCH(" ",J170)+1)-(SEARCH(" ",J170)+1))</f>
        <v>57m</v>
      </c>
      <c r="R170" s="1" t="str">
        <f>MID(J170,SEARCH(" ",J170,SEARCH(" ",J170)+1)+1,LEN(J170))</f>
        <v>36s</v>
      </c>
      <c r="S170" s="1" t="str">
        <f>MID(K170,1,SEARCH(" ",K170)-1)</f>
        <v>+62°</v>
      </c>
      <c r="T170" s="1" t="str">
        <f>MID(K170,SEARCH(" ",K170)+1,SEARCH(" ",K170,SEARCH(" ",K170)+1)-(SEARCH(" ",K170)+1))</f>
        <v>44′</v>
      </c>
      <c r="U170" s="1" t="str">
        <f>MID(K170,SEARCH(" ",K170,SEARCH(" ",K170)+1)+1,LEN(K170))</f>
        <v>02″</v>
      </c>
    </row>
    <row r="171" spans="2:21" ht="12.75">
      <c r="B171" s="14" t="s">
        <v>623</v>
      </c>
      <c r="C171" s="14" t="s">
        <v>624</v>
      </c>
      <c r="E171" s="14" t="s">
        <v>545</v>
      </c>
      <c r="H171" s="16">
        <f>(((24-(Sternzeit!$D$12-M171))*(Sternzeit!$B$7/Sternzeit!$B$6))+((Sternzeit!$H$2-Sternzeit!$G$2)/15*(Sternzeit!$B$7/Sternzeit!$B$6)))/24</f>
        <v>1.695578593793935</v>
      </c>
      <c r="J171" s="14" t="s">
        <v>625</v>
      </c>
      <c r="K171" s="14" t="s">
        <v>626</v>
      </c>
      <c r="M171" s="17">
        <f>VALUE(SUBSTITUTE(P171,"h",""))+VALUE(SUBSTITUTE(Q171,"m",""))/60+VALUE(SUBSTITUTE(R171,"s",""))/3600</f>
        <v>23.267777777777777</v>
      </c>
      <c r="N171" s="17">
        <f>(VALUE(SUBSTITUTE(SUBSTITUTE(S171,"−",""),"°",""))+VALUE(SUBSTITUTE(T171,"′",""))/60+VALUE(SUBSTITUTE(U171,"″",""))/3600)*IF(LEFT(K171,1)="−",-1,1)</f>
        <v>60.02361111111111</v>
      </c>
      <c r="P171" s="1" t="str">
        <f>MID(J171,1,SEARCH(" ",J171)-1)</f>
        <v>23h</v>
      </c>
      <c r="Q171" s="1" t="str">
        <f>MID(J171,SEARCH(" ",J171)+1,SEARCH(" ",J171,SEARCH(" ",J171)+1)-(SEARCH(" ",J171)+1))</f>
        <v>16m</v>
      </c>
      <c r="R171" s="1" t="str">
        <f>MID(J171,SEARCH(" ",J171,SEARCH(" ",J171)+1)+1,LEN(J171))</f>
        <v>04s</v>
      </c>
      <c r="S171" s="1" t="str">
        <f>MID(K171,1,SEARCH(" ",K171)-1)</f>
        <v>+60°</v>
      </c>
      <c r="T171" s="1" t="str">
        <f>MID(K171,SEARCH(" ",K171)+1,SEARCH(" ",K171,SEARCH(" ",K171)+1)-(SEARCH(" ",K171)+1))</f>
        <v>01′</v>
      </c>
      <c r="U171" s="1" t="str">
        <f>MID(K171,SEARCH(" ",K171,SEARCH(" ",K171)+1)+1,LEN(K171))</f>
        <v>25″</v>
      </c>
    </row>
    <row r="172" spans="2:21" ht="12.75">
      <c r="B172" s="14" t="s">
        <v>627</v>
      </c>
      <c r="D172" s="14" t="s">
        <v>243</v>
      </c>
      <c r="E172" s="14" t="s">
        <v>225</v>
      </c>
      <c r="H172" s="16">
        <f>(((24-(Sternzeit!$D$12-M172))*(Sternzeit!$B$7/Sternzeit!$B$6))+((Sternzeit!$H$2-Sternzeit!$G$2)/15*(Sternzeit!$B$7/Sternzeit!$B$6)))/24</f>
        <v>0.7874717584302333</v>
      </c>
      <c r="J172" s="14" t="s">
        <v>628</v>
      </c>
      <c r="K172" s="14" t="s">
        <v>629</v>
      </c>
      <c r="M172" s="17">
        <f>VALUE(SUBSTITUTE(P172,"h",""))+VALUE(SUBSTITUTE(Q172,"m",""))/60+VALUE(SUBSTITUTE(R172,"s",""))/3600</f>
        <v>1.532722222222222</v>
      </c>
      <c r="N172" s="17">
        <f>(VALUE(SUBSTITUTE(SUBSTITUTE(S172,"−",""),"°",""))+VALUE(SUBSTITUTE(T172,"′",""))/60+VALUE(SUBSTITUTE(U172,"″",""))/3600)*IF(LEFT(K172,1)="−",-1,1)</f>
        <v>58.48722222222222</v>
      </c>
      <c r="P172" s="1" t="str">
        <f>MID(J172,1,SEARCH(" ",J172)-1)</f>
        <v>01h</v>
      </c>
      <c r="Q172" s="1" t="str">
        <f>MID(J172,SEARCH(" ",J172)+1,SEARCH(" ",J172,SEARCH(" ",J172)+1)-(SEARCH(" ",J172)+1))</f>
        <v>31m</v>
      </c>
      <c r="R172" s="1" t="str">
        <f>MID(J172,SEARCH(" ",J172,SEARCH(" ",J172)+1)+1,LEN(J172))</f>
        <v>57,8s</v>
      </c>
      <c r="S172" s="1" t="str">
        <f>MID(K172,1,SEARCH(" ",K172)-1)</f>
        <v>+58°</v>
      </c>
      <c r="T172" s="1" t="str">
        <f>MID(K172,SEARCH(" ",K172)+1,SEARCH(" ",K172,SEARCH(" ",K172)+1)-(SEARCH(" ",K172)+1))</f>
        <v>29′</v>
      </c>
      <c r="U172" s="1" t="str">
        <f>MID(K172,SEARCH(" ",K172,SEARCH(" ",K172)+1)+1,LEN(K172))</f>
        <v>14″</v>
      </c>
    </row>
    <row r="173" spans="2:21" ht="12.75">
      <c r="B173" s="14" t="s">
        <v>630</v>
      </c>
      <c r="E173" s="14" t="s">
        <v>165</v>
      </c>
      <c r="H173" s="16">
        <f>(((24-(Sternzeit!$D$12-M173))*(Sternzeit!$B$7/Sternzeit!$B$6))+((Sternzeit!$H$2-Sternzeit!$G$2)/15*(Sternzeit!$B$7/Sternzeit!$B$6)))/24</f>
        <v>0.9520902188048689</v>
      </c>
      <c r="J173" s="14" t="s">
        <v>631</v>
      </c>
      <c r="K173" s="14" t="s">
        <v>632</v>
      </c>
      <c r="M173" s="17">
        <f>VALUE(SUBSTITUTE(P173,"h",""))+VALUE(SUBSTITUTE(Q173,"m",""))/60+VALUE(SUBSTITUTE(R173,"s",""))/3600</f>
        <v>5.472777777777778</v>
      </c>
      <c r="N173" s="17">
        <f>(VALUE(SUBSTITUTE(SUBSTITUTE(S173,"−",""),"°",""))+VALUE(SUBSTITUTE(T173,"′",""))/60+VALUE(SUBSTITUTE(U173,"″",""))/3600)*IF(LEFT(K173,1)="−",-1,1)</f>
        <v>42.98111111111111</v>
      </c>
      <c r="P173" s="1" t="str">
        <f>MID(J173,1,SEARCH(" ",J173)-1)</f>
        <v>05h</v>
      </c>
      <c r="Q173" s="1" t="str">
        <f>MID(J173,SEARCH(" ",J173)+1,SEARCH(" ",J173,SEARCH(" ",J173)+1)-(SEARCH(" ",J173)+1))</f>
        <v>28m</v>
      </c>
      <c r="R173" s="1" t="str">
        <f>MID(J173,SEARCH(" ",J173,SEARCH(" ",J173)+1)+1,LEN(J173))</f>
        <v>22s</v>
      </c>
      <c r="S173" s="1" t="str">
        <f>MID(K173,1,SEARCH(" ",K173)-1)</f>
        <v>+42°</v>
      </c>
      <c r="T173" s="1" t="str">
        <f>MID(K173,SEARCH(" ",K173)+1,SEARCH(" ",K173,SEARCH(" ",K173)+1)-(SEARCH(" ",K173)+1))</f>
        <v>58′</v>
      </c>
      <c r="U173" s="1" t="str">
        <f>MID(K173,SEARCH(" ",K173,SEARCH(" ",K173)+1)+1,LEN(K173))</f>
        <v>52″</v>
      </c>
    </row>
    <row r="174" spans="2:21" ht="12.75">
      <c r="B174" s="14" t="s">
        <v>633</v>
      </c>
      <c r="E174" s="14" t="s">
        <v>137</v>
      </c>
      <c r="H174" s="16">
        <f>(((24-(Sternzeit!$D$12-M174))*(Sternzeit!$B$7/Sternzeit!$B$6))+((Sternzeit!$H$2-Sternzeit!$G$2)/15*(Sternzeit!$B$7/Sternzeit!$B$6)))/24</f>
        <v>1.5806351192553363</v>
      </c>
      <c r="J174" s="14" t="s">
        <v>634</v>
      </c>
      <c r="K174" s="14" t="s">
        <v>635</v>
      </c>
      <c r="M174" s="17">
        <f>VALUE(SUBSTITUTE(P174,"h",""))+VALUE(SUBSTITUTE(Q174,"m",""))/60+VALUE(SUBSTITUTE(R174,"s",""))/3600</f>
        <v>20.516666666666666</v>
      </c>
      <c r="N174" s="17">
        <f>(VALUE(SUBSTITUTE(SUBSTITUTE(S174,"−",""),"°",""))+VALUE(SUBSTITUTE(T174,"′",""))/60+VALUE(SUBSTITUTE(U174,"″",""))/3600)*IF(LEFT(K174,1)="−",-1,1)</f>
        <v>36.95</v>
      </c>
      <c r="P174" s="1" t="str">
        <f>MID(J174,1,SEARCH(" ",J174)-1)</f>
        <v>20h</v>
      </c>
      <c r="Q174" s="1" t="str">
        <f>MID(J174,SEARCH(" ",J174)+1,SEARCH(" ",J174,SEARCH(" ",J174)+1)-(SEARCH(" ",J174)+1))</f>
        <v>31m</v>
      </c>
      <c r="R174" s="1" t="str">
        <f>MID(J174,SEARCH(" ",J174,SEARCH(" ",J174)+1)+1,LEN(J174))</f>
        <v>00s</v>
      </c>
      <c r="S174" s="1" t="str">
        <f>MID(K174,1,SEARCH(" ",K174)-1)</f>
        <v>+36°</v>
      </c>
      <c r="T174" s="1" t="str">
        <f>MID(K174,SEARCH(" ",K174)+1,SEARCH(" ",K174,SEARCH(" ",K174)+1)-(SEARCH(" ",K174)+1))</f>
        <v>57′</v>
      </c>
      <c r="U174" s="1" t="str">
        <f>MID(K174,SEARCH(" ",K174,SEARCH(" ",K174)+1)+1,LEN(K174))</f>
        <v>00″</v>
      </c>
    </row>
    <row r="175" spans="2:21" ht="12.75">
      <c r="B175" s="14" t="s">
        <v>636</v>
      </c>
      <c r="C175" s="14" t="s">
        <v>637</v>
      </c>
      <c r="E175" s="14" t="s">
        <v>545</v>
      </c>
      <c r="H175" s="16">
        <f>(((24-(Sternzeit!$D$12-M175))*(Sternzeit!$B$7/Sternzeit!$B$6))+((Sternzeit!$H$2-Sternzeit!$G$2)/15*(Sternzeit!$B$7/Sternzeit!$B$6)))/24</f>
        <v>1.6122840343468907</v>
      </c>
      <c r="J175" s="14" t="s">
        <v>638</v>
      </c>
      <c r="K175" s="14" t="s">
        <v>639</v>
      </c>
      <c r="M175" s="17">
        <f>VALUE(SUBSTITUTE(P175,"h",""))+VALUE(SUBSTITUTE(Q175,"m",""))/60+VALUE(SUBSTITUTE(R175,"s",""))/3600</f>
        <v>21.274166666666666</v>
      </c>
      <c r="N175" s="17">
        <f>(VALUE(SUBSTITUTE(SUBSTITUTE(S175,"−",""),"°",""))+VALUE(SUBSTITUTE(T175,"′",""))/60+VALUE(SUBSTITUTE(U175,"″",""))/3600)*IF(LEFT(K175,1)="−",-1,1)</f>
        <v>68.25861111111111</v>
      </c>
      <c r="P175" s="1" t="str">
        <f>MID(J175,1,SEARCH(" ",J175)-1)</f>
        <v>21h</v>
      </c>
      <c r="Q175" s="1" t="str">
        <f>MID(J175,SEARCH(" ",J175)+1,SEARCH(" ",J175,SEARCH(" ",J175)+1)-(SEARCH(" ",J175)+1))</f>
        <v>16m</v>
      </c>
      <c r="R175" s="1" t="str">
        <f>MID(J175,SEARCH(" ",J175,SEARCH(" ",J175)+1)+1,LEN(J175))</f>
        <v>27s</v>
      </c>
      <c r="S175" s="1" t="str">
        <f>MID(K175,1,SEARCH(" ",K175)-1)</f>
        <v>+68°</v>
      </c>
      <c r="T175" s="1" t="str">
        <f>MID(K175,SEARCH(" ",K175)+1,SEARCH(" ",K175,SEARCH(" ",K175)+1)-(SEARCH(" ",K175)+1))</f>
        <v>15′</v>
      </c>
      <c r="U175" s="1" t="str">
        <f>MID(K175,SEARCH(" ",K175,SEARCH(" ",K175)+1)+1,LEN(K175))</f>
        <v>31″</v>
      </c>
    </row>
    <row r="176" spans="2:21" ht="12.75">
      <c r="B176" s="14" t="s">
        <v>640</v>
      </c>
      <c r="E176" s="14" t="s">
        <v>545</v>
      </c>
      <c r="H176" s="16">
        <f>(((24-(Sternzeit!$D$12-M176))*(Sternzeit!$B$7/Sternzeit!$B$6))+((Sternzeit!$H$2-Sternzeit!$G$2)/15*(Sternzeit!$B$7/Sternzeit!$B$6)))/24</f>
        <v>1.651952531517017</v>
      </c>
      <c r="J176" s="14" t="s">
        <v>641</v>
      </c>
      <c r="K176" s="14" t="s">
        <v>642</v>
      </c>
      <c r="M176" s="17">
        <f>VALUE(SUBSTITUTE(P176,"h",""))+VALUE(SUBSTITUTE(Q176,"m",""))/60+VALUE(SUBSTITUTE(R176,"s",""))/3600</f>
        <v>22.223611111111108</v>
      </c>
      <c r="N176" s="17">
        <f>(VALUE(SUBSTITUTE(SUBSTITUTE(S176,"−",""),"°",""))+VALUE(SUBSTITUTE(T176,"′",""))/60+VALUE(SUBSTITUTE(U176,"″",""))/3600)*IF(LEFT(K176,1)="−",-1,1)</f>
        <v>70.25138888888888</v>
      </c>
      <c r="P176" s="1" t="str">
        <f>MID(J176,1,SEARCH(" ",J176)-1)</f>
        <v>22h</v>
      </c>
      <c r="Q176" s="1" t="str">
        <f>MID(J176,SEARCH(" ",J176)+1,SEARCH(" ",J176,SEARCH(" ",J176)+1)-(SEARCH(" ",J176)+1))</f>
        <v>13m</v>
      </c>
      <c r="R176" s="1" t="str">
        <f>MID(J176,SEARCH(" ",J176,SEARCH(" ",J176)+1)+1,LEN(J176))</f>
        <v>25s</v>
      </c>
      <c r="S176" s="1" t="str">
        <f>MID(K176,1,SEARCH(" ",K176)-1)</f>
        <v>+70°</v>
      </c>
      <c r="T176" s="1" t="str">
        <f>MID(K176,SEARCH(" ",K176)+1,SEARCH(" ",K176,SEARCH(" ",K176)+1)-(SEARCH(" ",K176)+1))</f>
        <v>15′</v>
      </c>
      <c r="U176" s="1" t="str">
        <f>MID(K176,SEARCH(" ",K176,SEARCH(" ",K176)+1)+1,LEN(K176))</f>
        <v>05″</v>
      </c>
    </row>
    <row r="177" spans="2:21" ht="12.75">
      <c r="B177" s="14" t="s">
        <v>643</v>
      </c>
      <c r="C177" s="14" t="s">
        <v>644</v>
      </c>
      <c r="D177" s="14" t="s">
        <v>243</v>
      </c>
      <c r="E177" s="14" t="s">
        <v>86</v>
      </c>
      <c r="H177" s="16">
        <f>(((24-(Sternzeit!$D$12-M177))*(Sternzeit!$B$7/Sternzeit!$B$6))+((Sternzeit!$H$2-Sternzeit!$G$2)/15*(Sternzeit!$B$7/Sternzeit!$B$6)))/24</f>
        <v>1.7093816756369267</v>
      </c>
      <c r="J177" s="14" t="s">
        <v>645</v>
      </c>
      <c r="K177" s="14" t="s">
        <v>646</v>
      </c>
      <c r="M177" s="17">
        <f>VALUE(SUBSTITUTE(P177,"h",""))+VALUE(SUBSTITUTE(Q177,"m",""))/60+VALUE(SUBSTITUTE(R177,"s",""))/3600</f>
        <v>23.59814722222222</v>
      </c>
      <c r="N177" s="17">
        <f>(VALUE(SUBSTITUTE(SUBSTITUTE(S177,"−",""),"°",""))+VALUE(SUBSTITUTE(T177,"′",""))/60+VALUE(SUBSTITUTE(U177,"″",""))/3600)*IF(LEFT(K177,1)="−",-1,1)</f>
        <v>30.468444444444444</v>
      </c>
      <c r="P177" s="1" t="str">
        <f>MID(J177,1,SEARCH(" ",J177)-1)</f>
        <v>23h</v>
      </c>
      <c r="Q177" s="1" t="str">
        <f>MID(J177,SEARCH(" ",J177)+1,SEARCH(" ",J177,SEARCH(" ",J177)+1)-(SEARCH(" ",J177)+1))</f>
        <v>35m</v>
      </c>
      <c r="R177" s="1" t="str">
        <f>MID(J177,SEARCH(" ",J177,SEARCH(" ",J177)+1)+1,LEN(J177))</f>
        <v>53,33s</v>
      </c>
      <c r="S177" s="1" t="str">
        <f>MID(K177,1,SEARCH(" ",K177)-1)</f>
        <v>+30°</v>
      </c>
      <c r="T177" s="1" t="str">
        <f>MID(K177,SEARCH(" ",K177)+1,SEARCH(" ",K177,SEARCH(" ",K177)+1)-(SEARCH(" ",K177)+1))</f>
        <v>28′</v>
      </c>
      <c r="U177" s="1" t="str">
        <f>MID(K177,SEARCH(" ",K177,SEARCH(" ",K177)+1)+1,LEN(K177))</f>
        <v>06,4″</v>
      </c>
    </row>
  </sheetData>
  <sheetProtection selectLockedCells="1" selectUnlockedCells="1"/>
  <autoFilter ref="A5:E115"/>
  <mergeCells count="1">
    <mergeCell ref="L1:N1"/>
  </mergeCells>
  <conditionalFormatting sqref="A6:A177 B6:E117">
    <cfRule type="expression" priority="1" dxfId="0" stopIfTrue="1">
      <formula>$A6="erledigt"</formula>
    </cfRule>
    <cfRule type="expression" priority="2" dxfId="1" stopIfTrue="1">
      <formula>$A6="nochmal"</formula>
    </cfRule>
    <cfRule type="expression" priority="3" dxfId="2" stopIfTrue="1">
      <formula>$A6="nicht erreichbar"</formula>
    </cfRule>
  </conditionalFormatting>
  <conditionalFormatting sqref="H6:H115 H118:H177">
    <cfRule type="expression" priority="4" dxfId="3" stopIfTrue="1">
      <formula>HOUR(H6)&gt;=Deepsky!$I$2</formula>
    </cfRule>
    <cfRule type="expression" priority="5" dxfId="3" stopIfTrue="1">
      <formula>HOUR(H6)&lt;=Deepsky!$J$2</formula>
    </cfRule>
  </conditionalFormatting>
  <conditionalFormatting sqref="M6:M115 M118:M177">
    <cfRule type="cellIs" priority="6" dxfId="0" operator="between" stopIfTrue="1">
      <formula>Deepsky!$G$2-Deepsky!$H$2</formula>
      <formula>Deepsky!$G$2+Deepsky!$H$2</formula>
    </cfRule>
  </conditionalFormatting>
  <dataValidations count="2">
    <dataValidation type="list" operator="equal" allowBlank="1" sqref="O2">
      <formula1>"E,W"</formula1>
    </dataValidation>
    <dataValidation type="list" operator="equal" allowBlank="1" showErrorMessage="1" sqref="A6:A177">
      <formula1>Statusdaten!$A$2:$A$5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 topLeftCell="A1">
      <selection activeCell="A6" sqref="A6"/>
    </sheetView>
  </sheetViews>
  <sheetFormatPr defaultColWidth="12.57421875" defaultRowHeight="12.75"/>
  <cols>
    <col min="1" max="1" width="15.00390625" style="0" customWidth="1"/>
    <col min="2" max="16384" width="11.57421875" style="0" customWidth="1"/>
  </cols>
  <sheetData>
    <row r="1" spans="1:2" ht="12.75">
      <c r="A1" s="11" t="s">
        <v>12</v>
      </c>
      <c r="B1" t="s">
        <v>647</v>
      </c>
    </row>
    <row r="2" spans="1:2" ht="12.75">
      <c r="A2" s="18" t="s">
        <v>648</v>
      </c>
      <c r="B2" t="s">
        <v>11</v>
      </c>
    </row>
    <row r="3" spans="1:2" ht="12.75">
      <c r="A3" s="7" t="s">
        <v>649</v>
      </c>
      <c r="B3" t="s">
        <v>650</v>
      </c>
    </row>
    <row r="4" ht="12.75">
      <c r="A4" s="5" t="s">
        <v>651</v>
      </c>
    </row>
    <row r="5" ht="12.75">
      <c r="A5" s="19" t="s">
        <v>652</v>
      </c>
    </row>
    <row r="8" ht="12.75">
      <c r="D8" s="20"/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H2" sqref="H2"/>
    </sheetView>
  </sheetViews>
  <sheetFormatPr defaultColWidth="12.57421875" defaultRowHeight="12.75"/>
  <cols>
    <col min="1" max="1" width="13.8515625" style="1" customWidth="1"/>
    <col min="2" max="6" width="11.57421875" style="1" customWidth="1"/>
    <col min="7" max="7" width="15.00390625" style="1" customWidth="1"/>
    <col min="8" max="16384" width="11.57421875" style="1" customWidth="1"/>
  </cols>
  <sheetData>
    <row r="1" spans="2:8" ht="12.75">
      <c r="B1" s="21" t="s">
        <v>0</v>
      </c>
      <c r="C1" s="21" t="s">
        <v>1</v>
      </c>
      <c r="D1" s="21" t="s">
        <v>2</v>
      </c>
      <c r="E1" s="21" t="s">
        <v>3</v>
      </c>
      <c r="F1" s="21" t="s">
        <v>4</v>
      </c>
      <c r="G1" s="11" t="s">
        <v>653</v>
      </c>
      <c r="H1" s="11" t="s">
        <v>654</v>
      </c>
    </row>
    <row r="2" spans="1:8" ht="12.75">
      <c r="A2" s="21" t="s">
        <v>10</v>
      </c>
      <c r="B2" s="14">
        <f>Deepsky!B2</f>
        <v>1</v>
      </c>
      <c r="C2" s="14">
        <f>Deepsky!C2</f>
        <v>1</v>
      </c>
      <c r="D2" s="14">
        <f>Deepsky!D2</f>
        <v>2022</v>
      </c>
      <c r="E2" s="14">
        <f>Deepsky!E2</f>
        <v>0</v>
      </c>
      <c r="F2" s="14">
        <f>Deepsky!F2</f>
        <v>0</v>
      </c>
      <c r="G2" s="1">
        <f>(Deepsky!L2+Deepsky!M2/60+Deepsky!N2/3600)*IF(Deepsky!O2="W",-1,1)</f>
        <v>13.5725</v>
      </c>
      <c r="H2" s="1">
        <f>ROUNDUP(G2/15,0)*15*IF(G2&lt;0,-1,1)</f>
        <v>15</v>
      </c>
    </row>
    <row r="3" spans="1:2" ht="12.75">
      <c r="A3" s="21" t="s">
        <v>655</v>
      </c>
      <c r="B3" s="1">
        <f>2451544.5+DATE(D2,C2,B2)-DATE(2000,1,1)</f>
        <v>2459580.5</v>
      </c>
    </row>
    <row r="4" spans="1:2" ht="12.75">
      <c r="A4" s="21" t="s">
        <v>656</v>
      </c>
      <c r="B4" s="1">
        <f>(B3-2451545)/36525</f>
        <v>0.22</v>
      </c>
    </row>
    <row r="5" ht="12.75">
      <c r="A5" s="11"/>
    </row>
    <row r="6" spans="1:3" ht="12.75">
      <c r="A6" s="21" t="s">
        <v>657</v>
      </c>
      <c r="B6" s="14">
        <v>86164.091</v>
      </c>
      <c r="C6" s="14" t="s">
        <v>658</v>
      </c>
    </row>
    <row r="7" spans="1:3" ht="12.75">
      <c r="A7" s="21" t="s">
        <v>659</v>
      </c>
      <c r="B7" s="14">
        <v>86400</v>
      </c>
      <c r="C7" s="14" t="s">
        <v>658</v>
      </c>
    </row>
    <row r="8" spans="1:4" ht="12.75">
      <c r="A8" s="11"/>
      <c r="D8" s="11" t="s">
        <v>660</v>
      </c>
    </row>
    <row r="9" spans="1:4" ht="12.75">
      <c r="A9" s="21" t="s">
        <v>661</v>
      </c>
      <c r="B9" s="1">
        <f>21110.54841+8640184.812866*B4+0.093104*B4^2-0.0000062*B4^3+((3600*E2)+(F2*60)*(B7/B6))</f>
        <v>1921951.2117466875</v>
      </c>
      <c r="D9" s="1">
        <f>21110.54841+8640184.812866*B4+0.093104*B4^2-0.0000062*B4^3</f>
        <v>1921951.2117466875</v>
      </c>
    </row>
    <row r="10" spans="1:4" ht="12.75">
      <c r="A10" s="11"/>
      <c r="B10" s="1">
        <f>((B9/3600)/24-INT((B9/3600)/24))*24</f>
        <v>5.8753365963020485</v>
      </c>
      <c r="D10" s="1">
        <f>((D9/3600)/24-INT((D9/3600)/24))*24</f>
        <v>5.8753365963020485</v>
      </c>
    </row>
    <row r="11" spans="1:10" ht="12.75">
      <c r="A11" s="11"/>
      <c r="D11" s="11" t="s">
        <v>662</v>
      </c>
      <c r="J11" s="1" t="s">
        <v>663</v>
      </c>
    </row>
    <row r="12" spans="1:10" ht="12.75">
      <c r="A12" s="21" t="s">
        <v>664</v>
      </c>
      <c r="B12" s="1">
        <f>B10+(G2+0)/15</f>
        <v>6.780169929635382</v>
      </c>
      <c r="D12" s="1">
        <f>D10+(G2+0)/15</f>
        <v>6.780169929635382</v>
      </c>
      <c r="J12" s="1" t="s">
        <v>665</v>
      </c>
    </row>
    <row r="14" spans="1:2" ht="12.75">
      <c r="A14" s="11" t="s">
        <v>666</v>
      </c>
      <c r="B14" s="1">
        <f>(H2-G2)/15*(B7/B6)</f>
        <v>0.09542722385361208</v>
      </c>
    </row>
    <row r="16" ht="12.75">
      <c r="D16" s="1">
        <v>5.57472</v>
      </c>
    </row>
    <row r="17" ht="12.75">
      <c r="D17" s="1">
        <f>(24-(D12-D16))*(B7/B6)</f>
        <v>22.856959357692325</v>
      </c>
    </row>
    <row r="19" ht="12.75">
      <c r="D19" s="1">
        <f>(H2-G2)/15*(B7/B6)</f>
        <v>0.09542722385361208</v>
      </c>
    </row>
    <row r="20" spans="4:5" ht="12.75">
      <c r="D20" s="1">
        <f>B14+D17</f>
        <v>22.952386581545937</v>
      </c>
      <c r="E20" s="16">
        <f>D20/24</f>
        <v>0.9563494408977474</v>
      </c>
    </row>
    <row r="25" ht="12.75">
      <c r="D25" s="1">
        <f>((24-($D$12-D16))*($B$7/$B$6))+(($H$2-$G$2)/15*($B$7/$B$6))</f>
        <v>22.952386581545937</v>
      </c>
    </row>
    <row r="26" spans="4:5" ht="12.75">
      <c r="D26" s="1">
        <f>(((24-(Sternzeit!$D$12-D16))*(Sternzeit!$B$7/Sternzeit!$B$6))+((Sternzeit!$H$2-Sternzeit!$G$2)/15*(Sternzeit!$B$7/Sternzeit!$B$6)))/24</f>
        <v>0.9563494408977474</v>
      </c>
      <c r="E26" s="16">
        <f>D26</f>
        <v>0.9563494408977474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2019-08-20T20:12:01Z</dcterms:created>
  <dcterms:modified xsi:type="dcterms:W3CDTF">2021-12-10T05:23:02Z</dcterms:modified>
  <cp:category/>
  <cp:version/>
  <cp:contentType/>
  <cp:contentStatus/>
  <cp:revision>37</cp:revision>
</cp:coreProperties>
</file>